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3.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drawings/drawing4.xml" ContentType="application/vnd.openxmlformats-officedocument.drawing+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drawings/drawing5.xml" ContentType="application/vnd.openxmlformats-officedocument.drawing+xml"/>
  <Override PartName="/xl/ctrlProps/ctrlProp90.xml" ContentType="application/vnd.ms-excel.controlproperties+xml"/>
  <Override PartName="/xl/ctrlProps/ctrlProp9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updateLinks="never" codeName="ThisWorkbook" defaultThemeVersion="166925"/>
  <mc:AlternateContent xmlns:mc="http://schemas.openxmlformats.org/markup-compatibility/2006">
    <mc:Choice Requires="x15">
      <x15ac:absPath xmlns:x15ac="http://schemas.microsoft.com/office/spreadsheetml/2010/11/ac" url="https://stonybrook365-my.sharepoint.com/personal/griffin_walker_stonybrook_edu/Documents/WDAC/DEC Task 2/Revised Models/"/>
    </mc:Choice>
  </mc:AlternateContent>
  <xr:revisionPtr revIDLastSave="474" documentId="13_ncr:1_{B25426F8-70AD-49A8-856C-6AF1727A5E71}" xr6:coauthVersionLast="47" xr6:coauthVersionMax="47" xr10:uidLastSave="{B79D2982-72C3-4844-A863-6E1CC160CFEC}"/>
  <bookViews>
    <workbookView xWindow="-108" yWindow="-108" windowWidth="23256" windowHeight="12456" xr2:uid="{48001E3B-95A9-4F41-868C-3105B3D90743}"/>
  </bookViews>
  <sheets>
    <sheet name="Introduction" sheetId="23" r:id="rId1"/>
    <sheet name="Material Tonnage Values " sheetId="16" r:id="rId2"/>
    <sheet name="Cost Estimates" sheetId="20" r:id="rId3"/>
    <sheet name="Truck Cost Estimates" sheetId="21" r:id="rId4"/>
    <sheet name="Recyclable Estimates" sheetId="19" r:id="rId5"/>
    <sheet name="Values Collected from Sheets" sheetId="22" r:id="rId6"/>
    <sheet name="Input - Archive" sheetId="5" state="hidden"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 i="22" l="1"/>
  <c r="F6" i="22" l="1"/>
  <c r="I39" i="22" l="1"/>
  <c r="I57" i="22" s="1"/>
  <c r="C34" i="22"/>
  <c r="C39" i="22"/>
  <c r="J68" i="22"/>
  <c r="I33" i="22"/>
  <c r="H56" i="22" s="1"/>
  <c r="I28" i="22"/>
  <c r="H55" i="22" s="1"/>
  <c r="H88" i="22" s="1"/>
  <c r="I29" i="22"/>
  <c r="I55" i="22" s="1"/>
  <c r="I88" i="22" s="1"/>
  <c r="I27" i="22"/>
  <c r="F55" i="22" s="1"/>
  <c r="F88" i="22" s="1"/>
  <c r="F28" i="22"/>
  <c r="D62" i="22" s="1"/>
  <c r="D92" i="22" s="1"/>
  <c r="F29" i="22"/>
  <c r="G73" i="22" s="1"/>
  <c r="F27" i="22"/>
  <c r="C29" i="22"/>
  <c r="C28" i="22"/>
  <c r="C27" i="22"/>
  <c r="I62" i="22" s="1"/>
  <c r="I92" i="22" s="1"/>
  <c r="G8" i="22"/>
  <c r="G14" i="22" s="1"/>
  <c r="F8" i="22"/>
  <c r="F14" i="22" s="1"/>
  <c r="E8" i="22"/>
  <c r="E14" i="22" s="1"/>
  <c r="G7" i="22"/>
  <c r="G13" i="22" s="1"/>
  <c r="F7" i="22"/>
  <c r="F13" i="22" s="1"/>
  <c r="E7" i="22"/>
  <c r="E13" i="22" s="1"/>
  <c r="G6" i="22"/>
  <c r="AA7" i="19"/>
  <c r="E6" i="22"/>
  <c r="E12" i="22" s="1" a="1"/>
  <c r="E12" i="22" s="1"/>
  <c r="I7" i="19" l="1"/>
  <c r="G47" i="22"/>
  <c r="D55" i="22"/>
  <c r="D88" i="22" s="1"/>
  <c r="F12" i="22" a="1"/>
  <c r="F12" i="22" s="1"/>
  <c r="F15" i="22"/>
  <c r="F34" i="22"/>
  <c r="G74" i="22" s="1"/>
  <c r="L95" i="22"/>
  <c r="I34" i="22"/>
  <c r="F33" i="22"/>
  <c r="D63" i="22" s="1"/>
  <c r="I38" i="22"/>
  <c r="H57" i="22" s="1"/>
  <c r="F37" i="22"/>
  <c r="F32" i="22"/>
  <c r="C32" i="22"/>
  <c r="I63" i="22" s="1"/>
  <c r="I37" i="22"/>
  <c r="F57" i="22" s="1"/>
  <c r="I32" i="22"/>
  <c r="F56" i="22" s="1"/>
  <c r="F39" i="22"/>
  <c r="G75" i="22" s="1"/>
  <c r="F38" i="22"/>
  <c r="D64" i="22" s="1"/>
  <c r="C38" i="22"/>
  <c r="C33" i="22"/>
  <c r="D56" i="22" s="1"/>
  <c r="E15" i="22"/>
  <c r="C47" i="22" s="1"/>
  <c r="G15" i="22"/>
  <c r="G12" i="22" a="1"/>
  <c r="G12" i="22" s="1"/>
  <c r="G23" i="22" s="1"/>
  <c r="H24" i="21"/>
  <c r="G18" i="19" l="1"/>
  <c r="G19" i="19"/>
  <c r="G20" i="19"/>
  <c r="G21" i="19"/>
  <c r="G22" i="19"/>
  <c r="G23" i="19"/>
  <c r="I42" i="19"/>
  <c r="I62" i="19"/>
  <c r="I48" i="19"/>
  <c r="I61" i="19"/>
  <c r="I82" i="19"/>
  <c r="I60" i="19"/>
  <c r="AA60" i="19" s="1"/>
  <c r="K60" i="19" s="1"/>
  <c r="I94" i="19"/>
  <c r="AA94" i="19" s="1"/>
  <c r="K94" i="19" s="1"/>
  <c r="I76" i="19"/>
  <c r="I91" i="19"/>
  <c r="F23" i="22"/>
  <c r="D43" i="22" s="1"/>
  <c r="AA42" i="19"/>
  <c r="K42" i="19" s="1"/>
  <c r="AA48" i="19"/>
  <c r="K48" i="19" s="1"/>
  <c r="AA91" i="19"/>
  <c r="K91" i="19" s="1"/>
  <c r="AA82" i="19"/>
  <c r="K82" i="19" s="1"/>
  <c r="AA76" i="19"/>
  <c r="K76" i="19" s="1"/>
  <c r="AA62" i="19"/>
  <c r="K62" i="19" s="1"/>
  <c r="AA61" i="19"/>
  <c r="K61" i="19" s="1"/>
  <c r="I23" i="22"/>
  <c r="D47" i="22"/>
  <c r="I56" i="22"/>
  <c r="H22" i="21"/>
  <c r="H23" i="21" s="1"/>
  <c r="H25" i="21" s="1"/>
  <c r="D69" i="22" s="1"/>
  <c r="D95" i="22" s="1"/>
  <c r="D57" i="22"/>
  <c r="E47" i="22"/>
  <c r="C37" i="22"/>
  <c r="I64" i="22" s="1"/>
  <c r="AB48" i="19"/>
  <c r="AB49" i="19"/>
  <c r="AB50" i="19"/>
  <c r="AB51" i="19"/>
  <c r="AB52" i="19"/>
  <c r="AB53" i="19"/>
  <c r="AB54" i="19"/>
  <c r="AB55" i="19"/>
  <c r="AB56" i="19"/>
  <c r="AB57" i="19"/>
  <c r="AB60" i="19"/>
  <c r="AB61" i="19"/>
  <c r="AB62" i="19"/>
  <c r="AB63" i="19"/>
  <c r="AB64" i="19"/>
  <c r="AB65" i="19"/>
  <c r="AB66" i="19"/>
  <c r="AB67" i="19"/>
  <c r="AB68" i="19"/>
  <c r="AB69" i="19"/>
  <c r="AB70" i="19"/>
  <c r="AB71" i="19"/>
  <c r="AB72" i="19"/>
  <c r="AB73" i="19"/>
  <c r="AB74" i="19"/>
  <c r="AB75" i="19"/>
  <c r="AB76" i="19"/>
  <c r="AB77" i="19"/>
  <c r="AB80" i="19"/>
  <c r="AB81" i="19"/>
  <c r="AB82" i="19"/>
  <c r="AB83" i="19"/>
  <c r="AB84" i="19"/>
  <c r="AB85" i="19"/>
  <c r="AB86" i="19"/>
  <c r="AB87" i="19"/>
  <c r="AB88" i="19"/>
  <c r="AB91" i="19"/>
  <c r="AB92" i="19"/>
  <c r="AB93" i="19"/>
  <c r="AB94" i="19"/>
  <c r="AB95" i="19"/>
  <c r="AB96" i="19"/>
  <c r="AB97" i="19"/>
  <c r="AB98" i="19"/>
  <c r="AB99" i="19"/>
  <c r="AB100" i="19"/>
  <c r="AB101" i="19"/>
  <c r="AB104" i="19"/>
  <c r="AB105" i="19"/>
  <c r="AB106" i="19"/>
  <c r="AB107" i="19"/>
  <c r="AB108" i="19"/>
  <c r="AB109" i="19"/>
  <c r="AB110" i="19"/>
  <c r="AB111" i="19"/>
  <c r="AB112" i="19"/>
  <c r="AB113" i="19"/>
  <c r="AA49" i="19"/>
  <c r="K49" i="19" s="1"/>
  <c r="AA50" i="19"/>
  <c r="K50" i="19" s="1"/>
  <c r="AA51" i="19"/>
  <c r="K51" i="19" s="1"/>
  <c r="AA52" i="19"/>
  <c r="K52" i="19" s="1"/>
  <c r="AA53" i="19"/>
  <c r="K53" i="19" s="1"/>
  <c r="AA54" i="19"/>
  <c r="K54" i="19" s="1"/>
  <c r="AA55" i="19"/>
  <c r="K55" i="19" s="1"/>
  <c r="AA56" i="19"/>
  <c r="K56" i="19" s="1"/>
  <c r="AA57" i="19"/>
  <c r="K57" i="19" s="1"/>
  <c r="AA63" i="19"/>
  <c r="K63" i="19" s="1"/>
  <c r="AA64" i="19"/>
  <c r="K64" i="19" s="1"/>
  <c r="AA65" i="19"/>
  <c r="K65" i="19" s="1"/>
  <c r="AA66" i="19"/>
  <c r="K66" i="19" s="1"/>
  <c r="AA67" i="19"/>
  <c r="K67" i="19" s="1"/>
  <c r="AA68" i="19"/>
  <c r="K68" i="19" s="1"/>
  <c r="AA69" i="19"/>
  <c r="K69" i="19" s="1"/>
  <c r="AA70" i="19"/>
  <c r="K70" i="19" s="1"/>
  <c r="AA71" i="19"/>
  <c r="K71" i="19" s="1"/>
  <c r="AA72" i="19"/>
  <c r="K72" i="19" s="1"/>
  <c r="AA73" i="19"/>
  <c r="K73" i="19" s="1"/>
  <c r="AA74" i="19"/>
  <c r="K74" i="19" s="1"/>
  <c r="AA75" i="19"/>
  <c r="K75" i="19" s="1"/>
  <c r="AA77" i="19"/>
  <c r="K77" i="19" s="1"/>
  <c r="AA80" i="19"/>
  <c r="K80" i="19" s="1"/>
  <c r="AA81" i="19"/>
  <c r="K81" i="19" s="1"/>
  <c r="AA83" i="19"/>
  <c r="K83" i="19" s="1"/>
  <c r="AA84" i="19"/>
  <c r="K84" i="19" s="1"/>
  <c r="AA85" i="19"/>
  <c r="K85" i="19" s="1"/>
  <c r="AA86" i="19"/>
  <c r="K86" i="19" s="1"/>
  <c r="AA87" i="19"/>
  <c r="K87" i="19" s="1"/>
  <c r="AA88" i="19"/>
  <c r="K88" i="19" s="1"/>
  <c r="AA92" i="19"/>
  <c r="K92" i="19" s="1"/>
  <c r="AA93" i="19"/>
  <c r="K93" i="19" s="1"/>
  <c r="AA95" i="19"/>
  <c r="K95" i="19" s="1"/>
  <c r="AA96" i="19"/>
  <c r="K96" i="19" s="1"/>
  <c r="AA97" i="19"/>
  <c r="K97" i="19" s="1"/>
  <c r="AA98" i="19"/>
  <c r="K98" i="19" s="1"/>
  <c r="AA99" i="19"/>
  <c r="K99" i="19" s="1"/>
  <c r="AA100" i="19"/>
  <c r="K100" i="19" s="1"/>
  <c r="AA101" i="19"/>
  <c r="K101" i="19" s="1"/>
  <c r="AA104" i="19"/>
  <c r="K104" i="19" s="1"/>
  <c r="AA105" i="19"/>
  <c r="K105" i="19" s="1"/>
  <c r="AA106" i="19"/>
  <c r="K106" i="19" s="1"/>
  <c r="AA107" i="19"/>
  <c r="K107" i="19" s="1"/>
  <c r="AA108" i="19"/>
  <c r="K108" i="19" s="1"/>
  <c r="AA109" i="19"/>
  <c r="K109" i="19" s="1"/>
  <c r="AA110" i="19"/>
  <c r="K110" i="19" s="1"/>
  <c r="AA111" i="19"/>
  <c r="K111" i="19" s="1"/>
  <c r="AA112" i="19"/>
  <c r="K112" i="19" s="1"/>
  <c r="AA113" i="19"/>
  <c r="K113" i="19" s="1"/>
  <c r="AB29" i="19"/>
  <c r="AB30" i="19"/>
  <c r="AB31" i="19"/>
  <c r="AB32" i="19"/>
  <c r="AB33" i="19"/>
  <c r="AB34" i="19"/>
  <c r="AB35" i="19"/>
  <c r="AB36" i="19"/>
  <c r="AB37" i="19"/>
  <c r="AB38" i="19"/>
  <c r="AB39" i="19"/>
  <c r="AB40" i="19"/>
  <c r="AB41" i="19"/>
  <c r="AB42" i="19"/>
  <c r="AB43" i="19"/>
  <c r="AB44" i="19"/>
  <c r="AB45" i="19"/>
  <c r="AA29" i="19"/>
  <c r="K29" i="19" s="1"/>
  <c r="AA30" i="19"/>
  <c r="K30" i="19" s="1"/>
  <c r="AA31" i="19"/>
  <c r="K31" i="19" s="1"/>
  <c r="AA32" i="19"/>
  <c r="K32" i="19" s="1"/>
  <c r="AA33" i="19"/>
  <c r="K33" i="19" s="1"/>
  <c r="AA34" i="19"/>
  <c r="K34" i="19" s="1"/>
  <c r="AA35" i="19"/>
  <c r="K35" i="19" s="1"/>
  <c r="AA36" i="19"/>
  <c r="K36" i="19" s="1"/>
  <c r="AA37" i="19"/>
  <c r="K37" i="19" s="1"/>
  <c r="AA38" i="19"/>
  <c r="K38" i="19" s="1"/>
  <c r="AA39" i="19"/>
  <c r="K39" i="19" s="1"/>
  <c r="AA40" i="19"/>
  <c r="K40" i="19" s="1"/>
  <c r="AA41" i="19"/>
  <c r="K41" i="19" s="1"/>
  <c r="AA43" i="19"/>
  <c r="K43" i="19" s="1"/>
  <c r="AA44" i="19"/>
  <c r="K44" i="19" s="1"/>
  <c r="AA45" i="19"/>
  <c r="K45" i="19" s="1"/>
  <c r="AB28" i="19"/>
  <c r="AA28" i="19"/>
  <c r="D51" i="22" l="1"/>
  <c r="C56" i="22"/>
  <c r="H23" i="22"/>
  <c r="K28" i="19"/>
  <c r="J18" i="19" s="1"/>
  <c r="E18" i="19"/>
  <c r="J23" i="19"/>
  <c r="J19" i="19"/>
  <c r="J21" i="19"/>
  <c r="J20" i="19"/>
  <c r="J22" i="19"/>
  <c r="E43" i="22"/>
  <c r="H64" i="22"/>
  <c r="J64" i="22" s="1"/>
  <c r="C75" i="22" s="1"/>
  <c r="E23" i="22"/>
  <c r="D83" i="22" s="1"/>
  <c r="E23" i="19"/>
  <c r="E22" i="19"/>
  <c r="E21" i="19"/>
  <c r="E20" i="19"/>
  <c r="E19" i="19"/>
  <c r="B47" i="22"/>
  <c r="G43" i="22" l="1"/>
  <c r="G51" i="22" s="1"/>
  <c r="H92" i="22"/>
  <c r="J23" i="22"/>
  <c r="C43" i="22" s="1"/>
  <c r="B43" i="22" s="1"/>
  <c r="G79" i="22"/>
  <c r="C57" i="22"/>
  <c r="E57" i="22" s="1"/>
  <c r="J57" i="22" s="1"/>
  <c r="F75" i="22" s="1"/>
  <c r="E51" i="22"/>
  <c r="E24" i="19"/>
  <c r="H62" i="22" l="1"/>
  <c r="J62" i="22" s="1"/>
  <c r="C73" i="22" s="1"/>
  <c r="G57" i="22"/>
  <c r="E75" i="22" s="1"/>
  <c r="C64" i="22"/>
  <c r="E64" i="22" s="1"/>
  <c r="D75" i="22" s="1"/>
  <c r="C55" i="22" l="1"/>
  <c r="C51" i="22"/>
  <c r="I75" i="22"/>
  <c r="H63" i="22"/>
  <c r="J63" i="22" s="1"/>
  <c r="C74" i="22" s="1"/>
  <c r="E56" i="22"/>
  <c r="C95" i="22"/>
  <c r="E95" i="22" s="1"/>
  <c r="M95" i="22" s="1"/>
  <c r="C11" i="5"/>
  <c r="E55" i="22" l="1"/>
  <c r="C62" i="22" s="1"/>
  <c r="E62" i="22" s="1"/>
  <c r="D73" i="22" s="1"/>
  <c r="G56" i="22"/>
  <c r="E74" i="22" s="1"/>
  <c r="D79" i="22" s="1"/>
  <c r="J56" i="22"/>
  <c r="B51" i="22"/>
  <c r="C69" i="22" s="1"/>
  <c r="E69" i="22" s="1"/>
  <c r="H73" i="22" s="1"/>
  <c r="H79" i="22" s="1"/>
  <c r="C63" i="22"/>
  <c r="E63" i="22" s="1"/>
  <c r="D74" i="22" s="1"/>
  <c r="J65" i="22"/>
  <c r="J92" i="22"/>
  <c r="H95" i="22" s="1"/>
  <c r="C88" i="22"/>
  <c r="E88" i="22" s="1"/>
  <c r="C92" i="22" s="1"/>
  <c r="E92" i="22" s="1"/>
  <c r="I95" i="22" s="1"/>
  <c r="G21" i="5"/>
  <c r="G55" i="22" l="1"/>
  <c r="E73" i="22" s="1"/>
  <c r="J55" i="22"/>
  <c r="F73" i="22" s="1"/>
  <c r="F74" i="22"/>
  <c r="I74" i="22" s="1"/>
  <c r="E79" i="22"/>
  <c r="J31" i="21"/>
  <c r="E65" i="22"/>
  <c r="G88" i="22"/>
  <c r="J88" i="22"/>
  <c r="K95" i="22" s="1"/>
  <c r="C79" i="22"/>
  <c r="C26" i="5"/>
  <c r="I73" i="22" l="1"/>
  <c r="J58" i="22"/>
  <c r="F79" i="22"/>
  <c r="I79" i="22" s="1"/>
  <c r="J89" i="22"/>
  <c r="J95" i="22"/>
  <c r="N95" i="22" s="1"/>
  <c r="O95" i="22" s="1"/>
  <c r="K21" i="19" s="1"/>
  <c r="F21" i="19" l="1"/>
  <c r="F20" i="19"/>
  <c r="F22" i="19"/>
  <c r="F23" i="19"/>
  <c r="F19" i="19"/>
  <c r="F18" i="19"/>
  <c r="J32" i="21"/>
  <c r="L21" i="19"/>
  <c r="K23" i="19"/>
  <c r="L23" i="19" s="1"/>
  <c r="K20" i="19"/>
  <c r="L20" i="19" s="1"/>
  <c r="K22" i="19"/>
  <c r="L22" i="19" s="1"/>
  <c r="K18" i="19"/>
  <c r="L18" i="19" s="1"/>
  <c r="K19" i="19"/>
  <c r="L19" i="19" s="1"/>
  <c r="I18" i="19" l="1"/>
  <c r="L24" i="19"/>
  <c r="I23" i="19" l="1"/>
  <c r="M23" i="19" s="1"/>
  <c r="I22" i="19"/>
  <c r="M22" i="19" s="1"/>
  <c r="I21" i="19"/>
  <c r="M21" i="19" s="1"/>
  <c r="I20" i="19"/>
  <c r="M20" i="19" s="1"/>
  <c r="I19" i="19"/>
  <c r="M19" i="19" s="1"/>
  <c r="I24" i="19" l="1"/>
  <c r="M18" i="19"/>
  <c r="M24" i="19" s="1"/>
  <c r="K73" i="22" l="1"/>
  <c r="C83" i="22" l="1"/>
  <c r="E83" i="22" s="1"/>
  <c r="G13" i="1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Administrator</author>
  </authors>
  <commentList>
    <comment ref="B3" authorId="0" shapeId="0" xr:uid="{2136A2EA-BA1B-1A44-8069-DB869E990AA2}">
      <text>
        <r>
          <rPr>
            <sz val="10"/>
            <color rgb="FF000000"/>
            <rFont val="Arial"/>
            <family val="2"/>
          </rPr>
          <t>These baseline inputs are what should be inputted by municipalities. These are the only values that should be changed as they are propagated through the calculations under 'Main'</t>
        </r>
      </text>
    </comment>
    <comment ref="C4" authorId="1" shapeId="0" xr:uid="{614C32F0-5AB0-4CF5-9CC0-CE9AAD66056F}">
      <text>
        <r>
          <rPr>
            <b/>
            <sz val="9"/>
            <color indexed="81"/>
            <rFont val="Tahoma"/>
            <family val="2"/>
          </rPr>
          <t>Nick A:</t>
        </r>
        <r>
          <rPr>
            <sz val="9"/>
            <color indexed="81"/>
            <rFont val="Tahoma"/>
            <family val="2"/>
          </rPr>
          <t xml:space="preserve">
Taken from EPA 2017 figures where:
40.3% made up nondurable goods
59.7% made up containers
</t>
        </r>
      </text>
    </comment>
    <comment ref="C11" authorId="0" shapeId="0" xr:uid="{25019644-68F9-A44D-971E-627FC3E3A810}">
      <text>
        <r>
          <rPr>
            <sz val="10"/>
            <color rgb="FF000000"/>
            <rFont val="Arial"/>
            <family val="2"/>
          </rPr>
          <t>referenced from 'Recyclable Materials' workbook</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<sst xmlns="http://schemas.openxmlformats.org/spreadsheetml/2006/main" count="599" uniqueCount="264">
  <si>
    <t>Collection Cost</t>
  </si>
  <si>
    <t>Avoided Disposal Cost</t>
  </si>
  <si>
    <t>Sub-Total</t>
  </si>
  <si>
    <t>Sub-Total 2</t>
  </si>
  <si>
    <t>Total Tons</t>
  </si>
  <si>
    <t>Yard Waste</t>
  </si>
  <si>
    <t>Fuel Cost/Hour</t>
  </si>
  <si>
    <t>Total Fuel Cost</t>
  </si>
  <si>
    <t>Total Cost</t>
  </si>
  <si>
    <t>Fuel Cost per Hour</t>
  </si>
  <si>
    <t>Input</t>
  </si>
  <si>
    <t>Effort Hours/Truck Load</t>
  </si>
  <si>
    <t>Description</t>
  </si>
  <si>
    <t>Total Yard Waste in Tons</t>
  </si>
  <si>
    <t>Total Solid Waste in Tons</t>
  </si>
  <si>
    <t>Helper Pay/hour</t>
  </si>
  <si>
    <t>Driver Pay/hour</t>
  </si>
  <si>
    <t>Solid Waste tip fee</t>
  </si>
  <si>
    <t>Yard Waste tip fee</t>
  </si>
  <si>
    <t>Option+Command+E</t>
  </si>
  <si>
    <t>Value</t>
  </si>
  <si>
    <t>Recyclables (Containers)</t>
  </si>
  <si>
    <t>Recyclables (Mixed Paper)</t>
  </si>
  <si>
    <t>Total Recyclables in Tons</t>
  </si>
  <si>
    <t>Plastics Breakdown</t>
  </si>
  <si>
    <t>Magazines</t>
  </si>
  <si>
    <t>Marketing Mail</t>
  </si>
  <si>
    <t>Other Commercial Printing</t>
  </si>
  <si>
    <t>Tissue Paper and Towels</t>
  </si>
  <si>
    <t>Paper Plates and Cups</t>
  </si>
  <si>
    <t>Other Nonpackaging Paper</t>
  </si>
  <si>
    <t>Paper/Paperboard</t>
  </si>
  <si>
    <t>Containers and Packaging</t>
  </si>
  <si>
    <t>Corrugated Boxes</t>
  </si>
  <si>
    <t>Gable Top/Aseptic Cartons</t>
  </si>
  <si>
    <t>Folding Cartons</t>
  </si>
  <si>
    <t>Other Paperboard Packaging</t>
  </si>
  <si>
    <t>Bags and Sacks</t>
  </si>
  <si>
    <t>Other Paper Packaging</t>
  </si>
  <si>
    <t>Glass Breakdown</t>
  </si>
  <si>
    <t>Use Preset Numbers Per Year</t>
  </si>
  <si>
    <t>Input Custom Values (Per Week)</t>
  </si>
  <si>
    <t>Other</t>
  </si>
  <si>
    <t>input this</t>
  </si>
  <si>
    <t>Beer and Soft Drink Bottles</t>
  </si>
  <si>
    <t>Wine and Liquor Bottles</t>
  </si>
  <si>
    <t>Other Bottles and Jars</t>
  </si>
  <si>
    <t>Glass Containers</t>
  </si>
  <si>
    <t>Plastic Containers</t>
  </si>
  <si>
    <t>Metal Containers</t>
  </si>
  <si>
    <t>expand on this</t>
  </si>
  <si>
    <t>Total Costs</t>
  </si>
  <si>
    <t>Total Recyclables in tons</t>
  </si>
  <si>
    <t>Total Solid Waste in tons</t>
  </si>
  <si>
    <t>Recyclables - Mixed Paper in tons</t>
  </si>
  <si>
    <t>Recyclables - Containers in tons</t>
  </si>
  <si>
    <t>Recyclables - optional input -</t>
  </si>
  <si>
    <t>Mixed Paper</t>
  </si>
  <si>
    <t>Max Mixed Paper Truck Capacity, T0</t>
  </si>
  <si>
    <t>Max Containers Truck Capacity, T1</t>
  </si>
  <si>
    <t>Max Solid Waste Truck Capacity, T2</t>
  </si>
  <si>
    <t>Max Yard Waste Truck Capacity, T3</t>
  </si>
  <si>
    <t>Total Yard Waste in tons</t>
  </si>
  <si>
    <t>Truck Driver Pay/hour</t>
  </si>
  <si>
    <t>Truck Helper Pay/hour</t>
  </si>
  <si>
    <t>Mixed Paper tip fee</t>
  </si>
  <si>
    <t>Containers tip fee</t>
  </si>
  <si>
    <t>Tons</t>
  </si>
  <si>
    <t>Other Costs</t>
  </si>
  <si>
    <t>Nondurable Paper Breakdown</t>
  </si>
  <si>
    <t>Metal Containers Breakdown</t>
  </si>
  <si>
    <t>Containers+Packages Breakdown</t>
  </si>
  <si>
    <t>Plastic Bags</t>
  </si>
  <si>
    <t>Bulky/Rigid</t>
  </si>
  <si>
    <t>Black Plastic</t>
  </si>
  <si>
    <t>Food</t>
  </si>
  <si>
    <t>Clean Wood</t>
  </si>
  <si>
    <t>Electronics</t>
  </si>
  <si>
    <t>Compostable Paper</t>
  </si>
  <si>
    <t>Newspapers/Mechanical Paper</t>
  </si>
  <si>
    <t>Hardcover Books</t>
  </si>
  <si>
    <t>Softcover Books</t>
  </si>
  <si>
    <t>Boxboard</t>
  </si>
  <si>
    <t>High-Grade Paper</t>
  </si>
  <si>
    <t>Low-Grade Paper</t>
  </si>
  <si>
    <t>Kraft Paper</t>
  </si>
  <si>
    <t>#1 PET</t>
  </si>
  <si>
    <t>#2 HDPE - Natural</t>
  </si>
  <si>
    <t>#2 HDPE - Colored</t>
  </si>
  <si>
    <t>#3 PVC</t>
  </si>
  <si>
    <t>#4 LDPE</t>
  </si>
  <si>
    <t>#5 PP</t>
  </si>
  <si>
    <t>#6 EPS</t>
  </si>
  <si>
    <t>#6 Foam</t>
  </si>
  <si>
    <t>#6 Molded</t>
  </si>
  <si>
    <t>7 Other</t>
  </si>
  <si>
    <t>Other Film</t>
  </si>
  <si>
    <t>Food/Drink Pouches</t>
  </si>
  <si>
    <t>Clear Glass Container</t>
  </si>
  <si>
    <t>Brown Glass Container</t>
  </si>
  <si>
    <t>Green Glass Container</t>
  </si>
  <si>
    <t>Other Color Glass</t>
  </si>
  <si>
    <t>Steel/Tin Cans</t>
  </si>
  <si>
    <t>Aluminum Cans</t>
  </si>
  <si>
    <t>Aluminum Foil</t>
  </si>
  <si>
    <t>Aluminum Containers</t>
  </si>
  <si>
    <t>Other Aluminum</t>
  </si>
  <si>
    <t>Other Ferrous</t>
  </si>
  <si>
    <t>Other Non-Ferrous</t>
  </si>
  <si>
    <t>Bulky</t>
  </si>
  <si>
    <t>Small Appliances</t>
  </si>
  <si>
    <t>Textiles</t>
  </si>
  <si>
    <t>Household Batteries</t>
  </si>
  <si>
    <t>Rechargeable Batteries</t>
  </si>
  <si>
    <t>Rubber/Leather</t>
  </si>
  <si>
    <t>Step 1. Material Tonnage Values</t>
  </si>
  <si>
    <t>Disposed Waste</t>
  </si>
  <si>
    <t>Tonnage</t>
  </si>
  <si>
    <t>Collections per Week</t>
  </si>
  <si>
    <t>Collections per Year</t>
  </si>
  <si>
    <t>MSW Generated</t>
  </si>
  <si>
    <t>Option Selected from Step 1:</t>
  </si>
  <si>
    <t>Raw Data from Table</t>
  </si>
  <si>
    <t>Step 2. Cost Estimations</t>
  </si>
  <si>
    <t>Costs Associated with Disposed Waste:</t>
  </si>
  <si>
    <t>Number of Helpers</t>
  </si>
  <si>
    <t>Effort Hours</t>
  </si>
  <si>
    <t>Hourly Driver Pay</t>
  </si>
  <si>
    <t>Hourly Helper Pay</t>
  </si>
  <si>
    <t>Hours Worked</t>
  </si>
  <si>
    <t>Approximated for Weekly</t>
  </si>
  <si>
    <t>If biweekly collection would be 0.5 times collected each week</t>
  </si>
  <si>
    <t>Costs Associated with Yard Waste:</t>
  </si>
  <si>
    <t>Loads per Material Type</t>
  </si>
  <si>
    <t>Total Loads</t>
  </si>
  <si>
    <t>Calculated by dividing the managed tonnage of each material by individual truck capacity. Rounded up to the nearest whole number.</t>
  </si>
  <si>
    <t>Total Load</t>
  </si>
  <si>
    <t>Current Percent Breakdown</t>
  </si>
  <si>
    <t>Number of Trucks needed for the Week</t>
  </si>
  <si>
    <t>Collection Days per Week</t>
  </si>
  <si>
    <t>Calculated by dividing the hours worked by the effort hours to complete a route. This value is multiplied by the number of collections per week. Rounded down since there are no half routes.</t>
  </si>
  <si>
    <t>Number of Loads a Truck can Collect in a Week based on Collection Frequency</t>
  </si>
  <si>
    <t>Calculated by taking the max amount of trucks needed</t>
  </si>
  <si>
    <t>Total Effort Hours to be Paid</t>
  </si>
  <si>
    <t>Total Trucks</t>
  </si>
  <si>
    <t>Driver Pay</t>
  </si>
  <si>
    <t>Helper Pay</t>
  </si>
  <si>
    <t>Helper Number</t>
  </si>
  <si>
    <t>Material Type</t>
  </si>
  <si>
    <t>Hour/Load</t>
  </si>
  <si>
    <t>Driver Cost</t>
  </si>
  <si>
    <t>Helper Cost</t>
  </si>
  <si>
    <t>Total Hours Paid</t>
  </si>
  <si>
    <t>Fuel Needed per Week</t>
  </si>
  <si>
    <t>Fuel Cost</t>
  </si>
  <si>
    <t>Disposal Fee</t>
  </si>
  <si>
    <t>Total Costs per Material</t>
  </si>
  <si>
    <t>Disposal Fee Cost</t>
  </si>
  <si>
    <t>Truck Cost</t>
  </si>
  <si>
    <t>System Cost per Week</t>
  </si>
  <si>
    <t xml:space="preserve">Tonnage </t>
  </si>
  <si>
    <t>Cost per Ton</t>
  </si>
  <si>
    <t>Material Tonnage</t>
  </si>
  <si>
    <t>Transport Cost</t>
  </si>
  <si>
    <t>Sub Total 1</t>
  </si>
  <si>
    <t>Sub Total 2</t>
  </si>
  <si>
    <t>Total Savings</t>
  </si>
  <si>
    <t xml:space="preserve"> Market Value</t>
  </si>
  <si>
    <t>Market Value</t>
  </si>
  <si>
    <t>Processing Cost</t>
  </si>
  <si>
    <t>Selection</t>
  </si>
  <si>
    <t>Major Category</t>
  </si>
  <si>
    <t>Extra Paper 1</t>
  </si>
  <si>
    <t>Extra Paper 2</t>
  </si>
  <si>
    <t>Extra Paper 3</t>
  </si>
  <si>
    <t>Extra Paper 4</t>
  </si>
  <si>
    <t>Extra 2</t>
  </si>
  <si>
    <t>Extra 3</t>
  </si>
  <si>
    <t>Extra 1</t>
  </si>
  <si>
    <t>Recyclable Tons</t>
  </si>
  <si>
    <t>To Disposal</t>
  </si>
  <si>
    <t>Data with Option Select</t>
  </si>
  <si>
    <t>The amount of waste generated will be based on information that is known about the corresponding waste stream. Waste generated will be represented by associated tonnages of disposed waste, yard waste, container recyclables, and mixed paper recyclables. In the event that the breakdown of MSW generated or collection frequency is unknown, pre-set values will be implemented. Please only complete the sections highlighted in green.</t>
  </si>
  <si>
    <t>Data from Cost Estimates</t>
  </si>
  <si>
    <t>Expenses for Truck</t>
  </si>
  <si>
    <t>36 to 60 months</t>
  </si>
  <si>
    <t>$/week</t>
  </si>
  <si>
    <t>Straight Line Depreciation</t>
  </si>
  <si>
    <t>per week</t>
  </si>
  <si>
    <t>per truck/per week</t>
  </si>
  <si>
    <t>Maintenance Cost per Week</t>
  </si>
  <si>
    <t>Insurance Cost per Week</t>
  </si>
  <si>
    <t>Lifetime Salvage Value</t>
  </si>
  <si>
    <t>Service Life</t>
  </si>
  <si>
    <t>Capital Cost</t>
  </si>
  <si>
    <t>Interest Rate</t>
  </si>
  <si>
    <t>Loan Duration</t>
  </si>
  <si>
    <t>Payments</t>
  </si>
  <si>
    <t>Value of truck at the end of its service life</t>
  </si>
  <si>
    <t>Per truck per week</t>
  </si>
  <si>
    <t>Years</t>
  </si>
  <si>
    <t>Typically 5%-7%</t>
  </si>
  <si>
    <t>Cost/week</t>
  </si>
  <si>
    <t>Total Financial Cost</t>
  </si>
  <si>
    <t>200K-350K depending on truck</t>
  </si>
  <si>
    <t>Truck Capacity (tons)</t>
  </si>
  <si>
    <t>Total Processing Cost</t>
  </si>
  <si>
    <t>Step 3. Truck Costs</t>
  </si>
  <si>
    <t>Step 4. Recycling Estimates</t>
  </si>
  <si>
    <t>Amount</t>
  </si>
  <si>
    <t xml:space="preserve">In order to fully understand the costs and potential savings of incorporating a recyclable material, it is necessary to establish a baseline of costs associated with the collection and processing of MSW, recyclables, and yard waste. The processing cost refers to the cost associated with landfilling, incinerating, or managing MSW. In the context of recyclables, it applies to the cost to separate the material before being sold. Effort hours refers to the amount of time it takes for a truck to complete a route. </t>
  </si>
  <si>
    <t xml:space="preserve">The first option button allows you to input individualized values. The cells that must be completed will be highlighted in green. The second option button will input all pre-set values into the tables. These can be overriden if you feel another value is more applicable. The last option will copy the values that you place into the disposed waste table. </t>
  </si>
  <si>
    <t>Or</t>
  </si>
  <si>
    <t>Input value here:</t>
  </si>
  <si>
    <t>Truck Cost from Sheet</t>
  </si>
  <si>
    <t># of Trucks</t>
  </si>
  <si>
    <t>Option Selected from Truck Cost Estimates</t>
  </si>
  <si>
    <t>Total Truck Cost</t>
  </si>
  <si>
    <t xml:space="preserve">Please select one of the two options below. The values you must input will be highlighted in green. The first option is if you know the average cost per week for a truck. The second option allows you to calculate the cost per week of the truck. You can use the reset button below to clear the table if needed. Pre-set values are also available below. </t>
  </si>
  <si>
    <t>Weeks</t>
  </si>
  <si>
    <t>Based on the current values you have inputted to this point</t>
  </si>
  <si>
    <t>Weekly Truck Cost:</t>
  </si>
  <si>
    <t>Total Trucks:</t>
  </si>
  <si>
    <t>Inputs</t>
  </si>
  <si>
    <t>Collection Costs per Material Type</t>
  </si>
  <si>
    <t>Tons Managed</t>
  </si>
  <si>
    <t>Truck Cost/Ton</t>
  </si>
  <si>
    <t>Total Cost/Ton</t>
  </si>
  <si>
    <t>Data from Recyclable Estimates</t>
  </si>
  <si>
    <t>Avoided Disposal</t>
  </si>
  <si>
    <t>Avoided</t>
  </si>
  <si>
    <t>System Cost</t>
  </si>
  <si>
    <t>Values for Avoided Disposal</t>
  </si>
  <si>
    <t>Recyclable Paper</t>
  </si>
  <si>
    <t>#1/#2 Plastics</t>
  </si>
  <si>
    <t>Other Recyclable Plastic Containers</t>
  </si>
  <si>
    <t>Total Value</t>
  </si>
  <si>
    <t>System Cost per Ton</t>
  </si>
  <si>
    <t>Model Assumptions</t>
  </si>
  <si>
    <t>• Recyclables have an inherent value</t>
  </si>
  <si>
    <t>• Four collection days: 2 MSW, 1 Recyclable, 1 Yard</t>
  </si>
  <si>
    <t>• Default: 4 hours to fill truck, max 2 cycles per day</t>
  </si>
  <si>
    <t>• One driver and one helper per truck</t>
  </si>
  <si>
    <t>• Trucks owned/financed over 10 years</t>
  </si>
  <si>
    <t>• Not a direct accounting tool</t>
  </si>
  <si>
    <t>Funding for this work was provided through the New York State Environmental Protection Fund as administered by the New York State Department of Environmental Conservation through a Memorandum of Understanding with Stony Brook University (AM11643) effective September 11, 2019</t>
  </si>
  <si>
    <t>• The model calculates avoided costs against expenditures</t>
  </si>
  <si>
    <t>Analyzing savings and costs across an entire system</t>
  </si>
  <si>
    <t>• Utilize different inputs and conditions to see the system impact</t>
  </si>
  <si>
    <t>User Friendly Recycling Model</t>
  </si>
  <si>
    <t>Purpose: To justify that it is better to recycle than it is to dispose of waste</t>
  </si>
  <si>
    <t>• Truck utilization 100% efficient</t>
  </si>
  <si>
    <t>Economic Market = Cost to Collect + Cost to Process + Transport Recyclables ≦ Market Value Recyclable Material + Avoided Disposal Cost</t>
  </si>
  <si>
    <t>Contamination</t>
  </si>
  <si>
    <t>Total Disposal</t>
  </si>
  <si>
    <t>Savings associated with selling recyclables</t>
  </si>
  <si>
    <t>In order to accurately determine the costs associated with waste management, there must be an understanding of the frequency of collection. This model is based on the assumption that each truck will participate in collection of MSW, single-stream recyclables, and yard waste each week.</t>
  </si>
  <si>
    <t>Recyclables</t>
  </si>
  <si>
    <t>Costs Associated with Recyclables:</t>
  </si>
  <si>
    <t>Based on your current inputs, here is the tonnage of single-stream recyclables:</t>
  </si>
  <si>
    <t>Change these values to change the percent breakdown for data with option select.</t>
  </si>
  <si>
    <t>Tonnage per Week</t>
  </si>
  <si>
    <t>Collection Weeks per Year</t>
  </si>
  <si>
    <t>The model presented in this report is only intended to be used as a tool for municipalities and planning units to analyze system-wide costs associated with their waste stream. This model does not justify the presence of economic markets and cannot be used to exclude recyclable or reusable materials from collection and processing.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</si>
</sst>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_);[Red]\(&quot;$&quot;#,##0.00\)"/>
    <numFmt numFmtId="44" formatCode="_(&quot;$&quot;* #,##0.00_);_(&quot;$&quot;* \(#,##0.00\);_(&quot;$&quot;* &quot;-&quot;??_);_(@_)"/>
    <numFmt numFmtId="164" formatCode="&quot;$&quot;#,##0.00"/>
    <numFmt numFmtId="165" formatCode="0.0%"/>
  </numFmts>
  <fonts count="23">
    <font>
      <sz val="12"/>
      <color theme="1"/>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sz val="10"/>
      <color theme="1"/>
      <name val="Arial"/>
      <family val="2"/>
    </font>
    <font>
      <b/>
      <sz val="10"/>
      <color theme="1"/>
      <name val="Arial"/>
      <family val="2"/>
    </font>
    <font>
      <sz val="10"/>
      <color theme="1"/>
      <name val="Arial"/>
      <family val="2"/>
    </font>
    <font>
      <sz val="10"/>
      <color rgb="FF000000"/>
      <name val="Arial"/>
      <family val="2"/>
    </font>
    <font>
      <b/>
      <sz val="10"/>
      <color theme="1"/>
      <name val="Arial"/>
      <family val="2"/>
    </font>
    <font>
      <b/>
      <i/>
      <sz val="16"/>
      <color theme="1"/>
      <name val="Calibri (Body)"/>
    </font>
    <font>
      <i/>
      <sz val="12"/>
      <color theme="1"/>
      <name val="Calibri"/>
      <family val="2"/>
      <scheme val="minor"/>
    </font>
    <font>
      <sz val="10"/>
      <color theme="9" tint="-0.249977111117893"/>
      <name val="Arial"/>
      <family val="2"/>
    </font>
    <font>
      <sz val="10"/>
      <color rgb="FFFF0000"/>
      <name val="Arial"/>
      <family val="2"/>
    </font>
    <font>
      <sz val="9"/>
      <color indexed="81"/>
      <name val="Tahoma"/>
      <family val="2"/>
    </font>
    <font>
      <b/>
      <sz val="9"/>
      <color indexed="81"/>
      <name val="Tahoma"/>
      <family val="2"/>
    </font>
    <font>
      <i/>
      <sz val="10"/>
      <color theme="1"/>
      <name val="Arial"/>
      <family val="2"/>
    </font>
    <font>
      <b/>
      <i/>
      <sz val="10"/>
      <color theme="1"/>
      <name val="Arial"/>
      <family val="2"/>
    </font>
    <font>
      <b/>
      <u/>
      <sz val="22"/>
      <color theme="1"/>
      <name val="Arial Narrow"/>
      <family val="2"/>
    </font>
    <font>
      <sz val="8"/>
      <color rgb="FF000000"/>
      <name val="Segoe UI"/>
      <family val="2"/>
    </font>
    <font>
      <sz val="12"/>
      <name val="Calibri"/>
      <family val="2"/>
      <scheme val="minor"/>
    </font>
    <font>
      <b/>
      <sz val="12"/>
      <color rgb="FF000000"/>
      <name val="Calibri"/>
      <family val="2"/>
      <scheme val="minor"/>
    </font>
    <font>
      <sz val="12"/>
      <color rgb="FF000000"/>
      <name val="Calibri"/>
      <family val="2"/>
    </font>
    <font>
      <sz val="8"/>
      <name val="Calibri"/>
      <family val="2"/>
      <scheme val="minor"/>
    </font>
  </fonts>
  <fills count="9">
    <fill>
      <patternFill patternType="none"/>
    </fill>
    <fill>
      <patternFill patternType="gray125"/>
    </fill>
    <fill>
      <patternFill patternType="solid">
        <fgColor theme="9" tint="0.59999389629810485"/>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1"/>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theme="9" tint="-0.249977111117893"/>
      </left>
      <right style="medium">
        <color theme="9" tint="-0.249977111117893"/>
      </right>
      <top style="medium">
        <color theme="9" tint="-0.249977111117893"/>
      </top>
      <bottom style="medium">
        <color theme="9" tint="-0.249977111117893"/>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theme="9" tint="-0.249977111117893"/>
      </left>
      <right style="medium">
        <color theme="9" tint="-0.249977111117893"/>
      </right>
      <top style="medium">
        <color theme="9" tint="-0.249977111117893"/>
      </top>
      <bottom style="thin">
        <color theme="9" tint="-0.249977111117893"/>
      </bottom>
      <diagonal/>
    </border>
    <border>
      <left style="medium">
        <color indexed="64"/>
      </left>
      <right/>
      <top style="thin">
        <color indexed="64"/>
      </top>
      <bottom/>
      <diagonal/>
    </border>
    <border>
      <left style="medium">
        <color theme="9" tint="-0.249977111117893"/>
      </left>
      <right style="medium">
        <color theme="9" tint="-0.249977111117893"/>
      </right>
      <top style="medium">
        <color theme="9" tint="-0.249977111117893"/>
      </top>
      <bottom/>
      <diagonal/>
    </border>
    <border>
      <left style="medium">
        <color theme="9" tint="-0.249977111117893"/>
      </left>
      <right/>
      <top style="medium">
        <color theme="9" tint="-0.249977111117893"/>
      </top>
      <bottom style="medium">
        <color theme="9" tint="-0.249977111117893"/>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medium">
        <color indexed="64"/>
      </bottom>
      <diagonal/>
    </border>
    <border>
      <left/>
      <right style="medium">
        <color indexed="64"/>
      </right>
      <top/>
      <bottom/>
      <diagonal/>
    </border>
    <border>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right/>
      <top style="thin">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308">
    <xf numFmtId="0" fontId="0" fillId="0" borderId="0" xfId="0"/>
    <xf numFmtId="0" fontId="5" fillId="0" borderId="0" xfId="0" applyFont="1"/>
    <xf numFmtId="0" fontId="2" fillId="0" borderId="5" xfId="0" applyFont="1" applyBorder="1"/>
    <xf numFmtId="0" fontId="0" fillId="0" borderId="12" xfId="0" applyBorder="1"/>
    <xf numFmtId="0" fontId="6" fillId="0" borderId="13" xfId="0" applyFont="1" applyBorder="1"/>
    <xf numFmtId="0" fontId="0" fillId="0" borderId="16" xfId="0" applyBorder="1"/>
    <xf numFmtId="0" fontId="5" fillId="0" borderId="18" xfId="0" applyFont="1" applyBorder="1"/>
    <xf numFmtId="0" fontId="4" fillId="0" borderId="13" xfId="0" applyFont="1" applyBorder="1"/>
    <xf numFmtId="0" fontId="4" fillId="0" borderId="15" xfId="0" applyFont="1" applyBorder="1"/>
    <xf numFmtId="0" fontId="8" fillId="0" borderId="3" xfId="0" applyFont="1" applyBorder="1"/>
    <xf numFmtId="0" fontId="11" fillId="0" borderId="21" xfId="0" applyFont="1" applyBorder="1" applyAlignment="1">
      <alignment horizontal="center" vertical="center"/>
    </xf>
    <xf numFmtId="164" fontId="11" fillId="0" borderId="14" xfId="0" applyNumberFormat="1" applyFont="1" applyBorder="1" applyAlignment="1">
      <alignment horizontal="center" vertical="center"/>
    </xf>
    <xf numFmtId="0" fontId="2" fillId="2" borderId="14" xfId="0" applyFont="1" applyFill="1" applyBorder="1" applyAlignment="1">
      <alignment horizontal="center" wrapText="1"/>
    </xf>
    <xf numFmtId="44" fontId="5" fillId="0" borderId="18" xfId="1" applyFont="1" applyBorder="1"/>
    <xf numFmtId="0" fontId="12" fillId="0" borderId="13" xfId="0" applyFont="1" applyBorder="1"/>
    <xf numFmtId="0" fontId="2" fillId="0" borderId="30" xfId="0" applyFont="1" applyBorder="1"/>
    <xf numFmtId="0" fontId="5" fillId="0" borderId="17" xfId="0" applyFont="1" applyBorder="1"/>
    <xf numFmtId="0" fontId="15" fillId="3" borderId="13" xfId="0" applyFont="1" applyFill="1" applyBorder="1"/>
    <xf numFmtId="0" fontId="16" fillId="3" borderId="18" xfId="0" applyFont="1" applyFill="1" applyBorder="1"/>
    <xf numFmtId="0" fontId="10" fillId="3" borderId="12" xfId="0" applyFont="1" applyFill="1" applyBorder="1"/>
    <xf numFmtId="44" fontId="16" fillId="3" borderId="18" xfId="1" applyFont="1" applyFill="1" applyBorder="1"/>
    <xf numFmtId="0" fontId="15" fillId="3" borderId="19" xfId="0" applyFont="1" applyFill="1" applyBorder="1"/>
    <xf numFmtId="44" fontId="16" fillId="3" borderId="20" xfId="1" applyFont="1" applyFill="1" applyBorder="1"/>
    <xf numFmtId="0" fontId="10" fillId="3" borderId="22" xfId="0" applyFont="1" applyFill="1" applyBorder="1"/>
    <xf numFmtId="0" fontId="4" fillId="0" borderId="0" xfId="0" applyFont="1"/>
    <xf numFmtId="44" fontId="5" fillId="0" borderId="14" xfId="1" applyFont="1" applyBorder="1"/>
    <xf numFmtId="0" fontId="2" fillId="0" borderId="0" xfId="0" applyFont="1"/>
    <xf numFmtId="0" fontId="0" fillId="5" borderId="42" xfId="0" applyFill="1" applyBorder="1"/>
    <xf numFmtId="0" fontId="0" fillId="5" borderId="0" xfId="0" applyFill="1"/>
    <xf numFmtId="0" fontId="0" fillId="5" borderId="29" xfId="0" applyFill="1" applyBorder="1"/>
    <xf numFmtId="0" fontId="0" fillId="5" borderId="33" xfId="0" applyFill="1" applyBorder="1"/>
    <xf numFmtId="0" fontId="0" fillId="5" borderId="11" xfId="0" applyFill="1" applyBorder="1"/>
    <xf numFmtId="0" fontId="0" fillId="5" borderId="45" xfId="0" applyFill="1" applyBorder="1"/>
    <xf numFmtId="0" fontId="0" fillId="0" borderId="1" xfId="0" applyBorder="1" applyAlignment="1">
      <alignment horizontal="center"/>
    </xf>
    <xf numFmtId="0" fontId="2" fillId="4" borderId="1" xfId="0" applyFont="1" applyFill="1" applyBorder="1"/>
    <xf numFmtId="0" fontId="0" fillId="4" borderId="1" xfId="0" applyFill="1" applyBorder="1"/>
    <xf numFmtId="0" fontId="2" fillId="6" borderId="6" xfId="0" applyFont="1" applyFill="1" applyBorder="1"/>
    <xf numFmtId="0" fontId="2" fillId="6" borderId="27" xfId="0" applyFont="1" applyFill="1" applyBorder="1"/>
    <xf numFmtId="0" fontId="0" fillId="6" borderId="47" xfId="0" applyFill="1" applyBorder="1"/>
    <xf numFmtId="0" fontId="2" fillId="4" borderId="47" xfId="0" applyFont="1" applyFill="1" applyBorder="1"/>
    <xf numFmtId="0" fontId="0" fillId="4" borderId="47" xfId="0" applyFill="1" applyBorder="1"/>
    <xf numFmtId="0" fontId="0" fillId="5" borderId="42" xfId="0" applyFill="1" applyBorder="1" applyAlignment="1">
      <alignment vertical="top" wrapText="1"/>
    </xf>
    <xf numFmtId="0" fontId="0" fillId="5" borderId="29" xfId="0" applyFill="1" applyBorder="1" applyAlignment="1">
      <alignment vertical="top" wrapText="1"/>
    </xf>
    <xf numFmtId="164" fontId="0" fillId="0" borderId="51" xfId="0" applyNumberFormat="1" applyBorder="1" applyAlignment="1">
      <alignment horizontal="center"/>
    </xf>
    <xf numFmtId="0" fontId="0" fillId="6" borderId="8" xfId="0" applyFill="1" applyBorder="1"/>
    <xf numFmtId="0" fontId="0" fillId="7" borderId="50" xfId="0" applyFill="1" applyBorder="1"/>
    <xf numFmtId="0" fontId="0" fillId="7" borderId="44" xfId="0" applyFill="1" applyBorder="1"/>
    <xf numFmtId="0" fontId="3" fillId="7" borderId="36" xfId="0" applyFont="1" applyFill="1" applyBorder="1"/>
    <xf numFmtId="0" fontId="2" fillId="7" borderId="3" xfId="0" applyFont="1" applyFill="1" applyBorder="1" applyAlignment="1">
      <alignment horizontal="center"/>
    </xf>
    <xf numFmtId="0" fontId="2" fillId="7" borderId="25" xfId="0" applyFont="1" applyFill="1" applyBorder="1" applyAlignment="1">
      <alignment horizontal="center"/>
    </xf>
    <xf numFmtId="0" fontId="2" fillId="7" borderId="4" xfId="0" applyFont="1" applyFill="1" applyBorder="1" applyAlignment="1">
      <alignment horizontal="center"/>
    </xf>
    <xf numFmtId="0" fontId="2" fillId="7" borderId="5" xfId="0" applyFont="1" applyFill="1" applyBorder="1" applyAlignment="1">
      <alignment horizontal="center"/>
    </xf>
    <xf numFmtId="0" fontId="0" fillId="0" borderId="0" xfId="0" applyAlignment="1">
      <alignment horizontal="center"/>
    </xf>
    <xf numFmtId="0" fontId="2" fillId="7" borderId="52" xfId="0" applyFont="1" applyFill="1" applyBorder="1" applyAlignment="1">
      <alignment horizontal="center"/>
    </xf>
    <xf numFmtId="0" fontId="0" fillId="0" borderId="40" xfId="0" applyBorder="1" applyAlignment="1">
      <alignment horizontal="center"/>
    </xf>
    <xf numFmtId="0" fontId="2" fillId="6" borderId="6" xfId="0" applyFont="1" applyFill="1" applyBorder="1" applyAlignment="1">
      <alignment horizontal="center"/>
    </xf>
    <xf numFmtId="0" fontId="2" fillId="6" borderId="8" xfId="0" applyFont="1" applyFill="1" applyBorder="1" applyAlignment="1">
      <alignment horizontal="center"/>
    </xf>
    <xf numFmtId="164" fontId="0" fillId="0" borderId="0" xfId="0" applyNumberFormat="1"/>
    <xf numFmtId="164" fontId="0" fillId="0" borderId="10" xfId="0" applyNumberFormat="1" applyBorder="1" applyAlignment="1">
      <alignment horizontal="center"/>
    </xf>
    <xf numFmtId="0" fontId="0" fillId="0" borderId="34" xfId="0" applyBorder="1" applyAlignment="1">
      <alignment horizontal="center"/>
    </xf>
    <xf numFmtId="164" fontId="0" fillId="0" borderId="23" xfId="0" applyNumberFormat="1" applyBorder="1" applyAlignment="1">
      <alignment horizontal="center"/>
    </xf>
    <xf numFmtId="0" fontId="2" fillId="7" borderId="32" xfId="0" applyFont="1" applyFill="1" applyBorder="1" applyAlignment="1">
      <alignment horizontal="center"/>
    </xf>
    <xf numFmtId="164" fontId="0" fillId="0" borderId="31" xfId="0" applyNumberFormat="1" applyBorder="1" applyAlignment="1">
      <alignment horizontal="center"/>
    </xf>
    <xf numFmtId="0" fontId="0" fillId="0" borderId="1" xfId="0" applyBorder="1"/>
    <xf numFmtId="164" fontId="0" fillId="8" borderId="1" xfId="0" applyNumberFormat="1" applyFill="1" applyBorder="1" applyAlignment="1">
      <alignment horizontal="center"/>
    </xf>
    <xf numFmtId="164" fontId="0" fillId="8" borderId="9" xfId="0" applyNumberFormat="1" applyFill="1" applyBorder="1" applyAlignment="1">
      <alignment horizontal="center"/>
    </xf>
    <xf numFmtId="164" fontId="0" fillId="0" borderId="10" xfId="0" applyNumberFormat="1" applyBorder="1"/>
    <xf numFmtId="10" fontId="0" fillId="0" borderId="0" xfId="0" applyNumberFormat="1"/>
    <xf numFmtId="164" fontId="0" fillId="0" borderId="0" xfId="0" applyNumberFormat="1" applyAlignment="1">
      <alignment horizontal="center"/>
    </xf>
    <xf numFmtId="0" fontId="0" fillId="0" borderId="9" xfId="0" applyBorder="1"/>
    <xf numFmtId="0" fontId="2" fillId="7" borderId="54" xfId="0" applyFont="1" applyFill="1" applyBorder="1" applyAlignment="1">
      <alignment horizontal="center" wrapText="1"/>
    </xf>
    <xf numFmtId="0" fontId="2" fillId="7" borderId="31" xfId="0" applyFont="1" applyFill="1" applyBorder="1" applyAlignment="1">
      <alignment horizontal="center" vertical="center" wrapText="1"/>
    </xf>
    <xf numFmtId="164" fontId="0" fillId="0" borderId="9" xfId="0" applyNumberFormat="1" applyBorder="1"/>
    <xf numFmtId="0" fontId="2" fillId="7" borderId="32" xfId="0" applyFont="1" applyFill="1" applyBorder="1" applyAlignment="1">
      <alignment horizontal="center" vertical="center"/>
    </xf>
    <xf numFmtId="0" fontId="0" fillId="6" borderId="6" xfId="0" applyFill="1" applyBorder="1"/>
    <xf numFmtId="0" fontId="2" fillId="6" borderId="3" xfId="0" applyFont="1" applyFill="1" applyBorder="1"/>
    <xf numFmtId="0" fontId="0" fillId="6" borderId="4" xfId="0" applyFill="1" applyBorder="1"/>
    <xf numFmtId="0" fontId="2" fillId="4" borderId="4" xfId="0" applyFont="1" applyFill="1" applyBorder="1"/>
    <xf numFmtId="0" fontId="0" fillId="4" borderId="4" xfId="0" applyFill="1" applyBorder="1"/>
    <xf numFmtId="0" fontId="2" fillId="6" borderId="8" xfId="0" applyFont="1" applyFill="1" applyBorder="1"/>
    <xf numFmtId="0" fontId="0" fillId="6" borderId="9" xfId="0" applyFill="1" applyBorder="1"/>
    <xf numFmtId="0" fontId="2" fillId="4" borderId="9" xfId="0" applyFont="1" applyFill="1" applyBorder="1"/>
    <xf numFmtId="0" fontId="0" fillId="4" borderId="9" xfId="0" applyFill="1" applyBorder="1"/>
    <xf numFmtId="0" fontId="0" fillId="6" borderId="1" xfId="0" applyFill="1" applyBorder="1"/>
    <xf numFmtId="0" fontId="3" fillId="7" borderId="38" xfId="0" applyFont="1" applyFill="1" applyBorder="1"/>
    <xf numFmtId="0" fontId="0" fillId="7" borderId="35" xfId="0" applyFill="1" applyBorder="1"/>
    <xf numFmtId="0" fontId="0" fillId="7" borderId="37" xfId="0" applyFill="1" applyBorder="1"/>
    <xf numFmtId="10" fontId="0" fillId="0" borderId="0" xfId="0" applyNumberFormat="1" applyAlignment="1">
      <alignment horizontal="center"/>
    </xf>
    <xf numFmtId="0" fontId="3" fillId="7" borderId="50" xfId="0" applyFont="1" applyFill="1" applyBorder="1"/>
    <xf numFmtId="0" fontId="3" fillId="7" borderId="44" xfId="0" applyFont="1" applyFill="1" applyBorder="1"/>
    <xf numFmtId="0" fontId="2" fillId="7" borderId="26" xfId="0" applyFont="1" applyFill="1" applyBorder="1" applyAlignment="1">
      <alignment horizontal="center"/>
    </xf>
    <xf numFmtId="0" fontId="0" fillId="0" borderId="26" xfId="0" applyBorder="1" applyAlignment="1">
      <alignment horizontal="center"/>
    </xf>
    <xf numFmtId="0" fontId="2" fillId="7" borderId="1" xfId="0" applyFont="1" applyFill="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164" fontId="0" fillId="0" borderId="9" xfId="0" applyNumberFormat="1" applyBorder="1" applyAlignment="1">
      <alignment horizontal="center"/>
    </xf>
    <xf numFmtId="164" fontId="0" fillId="0" borderId="1" xfId="0" applyNumberFormat="1" applyBorder="1" applyAlignment="1">
      <alignment horizontal="center"/>
    </xf>
    <xf numFmtId="164" fontId="0" fillId="0" borderId="7" xfId="0" applyNumberFormat="1" applyBorder="1" applyAlignment="1">
      <alignment horizontal="center"/>
    </xf>
    <xf numFmtId="0" fontId="2" fillId="6" borderId="47" xfId="0" applyFont="1" applyFill="1" applyBorder="1"/>
    <xf numFmtId="0" fontId="2" fillId="6" borderId="1" xfId="0" applyFont="1" applyFill="1" applyBorder="1"/>
    <xf numFmtId="0" fontId="2" fillId="6" borderId="26" xfId="0" applyFont="1" applyFill="1" applyBorder="1"/>
    <xf numFmtId="0" fontId="2" fillId="6" borderId="46" xfId="0" applyFont="1" applyFill="1" applyBorder="1"/>
    <xf numFmtId="0" fontId="2" fillId="6" borderId="24" xfId="0" applyFont="1" applyFill="1" applyBorder="1"/>
    <xf numFmtId="0" fontId="2" fillId="6" borderId="43" xfId="0" applyFont="1" applyFill="1" applyBorder="1"/>
    <xf numFmtId="0" fontId="2" fillId="6" borderId="25" xfId="0" applyFont="1" applyFill="1" applyBorder="1"/>
    <xf numFmtId="0" fontId="2" fillId="6" borderId="52" xfId="0" applyFont="1" applyFill="1" applyBorder="1"/>
    <xf numFmtId="164" fontId="0" fillId="0" borderId="47" xfId="0" applyNumberFormat="1" applyBorder="1" applyAlignment="1">
      <alignment horizontal="center"/>
    </xf>
    <xf numFmtId="0" fontId="0" fillId="0" borderId="47" xfId="0" applyBorder="1" applyAlignment="1">
      <alignment horizontal="center"/>
    </xf>
    <xf numFmtId="0" fontId="17" fillId="5" borderId="0" xfId="0" applyFont="1" applyFill="1"/>
    <xf numFmtId="164" fontId="0" fillId="0" borderId="44" xfId="0" applyNumberFormat="1" applyBorder="1" applyAlignment="1">
      <alignment horizontal="center"/>
    </xf>
    <xf numFmtId="0" fontId="0" fillId="0" borderId="5" xfId="0" applyBorder="1"/>
    <xf numFmtId="0" fontId="0" fillId="5" borderId="0" xfId="0" applyFill="1" applyAlignment="1">
      <alignment horizontal="center"/>
    </xf>
    <xf numFmtId="164" fontId="0" fillId="0" borderId="60" xfId="0" applyNumberFormat="1" applyBorder="1" applyAlignment="1">
      <alignment horizontal="center"/>
    </xf>
    <xf numFmtId="164" fontId="0" fillId="0" borderId="24" xfId="0" applyNumberFormat="1" applyBorder="1" applyAlignment="1">
      <alignment horizontal="center"/>
    </xf>
    <xf numFmtId="0" fontId="2" fillId="7" borderId="54" xfId="0" applyFont="1" applyFill="1" applyBorder="1" applyAlignment="1">
      <alignment horizontal="center" vertical="center" wrapText="1"/>
    </xf>
    <xf numFmtId="0" fontId="2" fillId="7" borderId="61" xfId="0" applyFont="1" applyFill="1" applyBorder="1" applyAlignment="1">
      <alignment horizontal="center"/>
    </xf>
    <xf numFmtId="0" fontId="0" fillId="0" borderId="62" xfId="0" applyBorder="1" applyAlignment="1">
      <alignment horizontal="center"/>
    </xf>
    <xf numFmtId="0" fontId="2" fillId="0" borderId="0" xfId="0" applyFont="1" applyAlignment="1">
      <alignment horizontal="center"/>
    </xf>
    <xf numFmtId="164" fontId="0" fillId="0" borderId="1" xfId="0" applyNumberFormat="1" applyBorder="1"/>
    <xf numFmtId="164" fontId="2" fillId="7" borderId="54" xfId="0" applyNumberFormat="1" applyFont="1" applyFill="1" applyBorder="1" applyAlignment="1">
      <alignment horizontal="center" vertical="center" wrapText="1"/>
    </xf>
    <xf numFmtId="0" fontId="0" fillId="6" borderId="27" xfId="0" applyFill="1" applyBorder="1"/>
    <xf numFmtId="0" fontId="0" fillId="0" borderId="47" xfId="0" applyBorder="1"/>
    <xf numFmtId="164" fontId="0" fillId="0" borderId="47" xfId="0" applyNumberFormat="1" applyBorder="1"/>
    <xf numFmtId="164" fontId="0" fillId="0" borderId="51" xfId="0" applyNumberFormat="1" applyBorder="1"/>
    <xf numFmtId="164" fontId="0" fillId="0" borderId="7" xfId="0" applyNumberFormat="1" applyBorder="1"/>
    <xf numFmtId="164" fontId="0" fillId="0" borderId="51" xfId="0" applyNumberFormat="1" applyBorder="1" applyAlignment="1">
      <alignment horizontal="right"/>
    </xf>
    <xf numFmtId="164" fontId="0" fillId="0" borderId="7" xfId="0" applyNumberFormat="1" applyBorder="1" applyAlignment="1">
      <alignment horizontal="right"/>
    </xf>
    <xf numFmtId="164" fontId="0" fillId="0" borderId="10" xfId="0" applyNumberFormat="1" applyBorder="1" applyAlignment="1">
      <alignment horizontal="right"/>
    </xf>
    <xf numFmtId="164" fontId="0" fillId="0" borderId="41" xfId="0" applyNumberFormat="1" applyBorder="1" applyAlignment="1">
      <alignment horizontal="right"/>
    </xf>
    <xf numFmtId="164" fontId="0" fillId="0" borderId="62" xfId="0" applyNumberFormat="1" applyBorder="1" applyAlignment="1">
      <alignment horizontal="center"/>
    </xf>
    <xf numFmtId="164" fontId="0" fillId="5" borderId="0" xfId="0" applyNumberFormat="1" applyFill="1"/>
    <xf numFmtId="0" fontId="0" fillId="5" borderId="42" xfId="0" applyFill="1" applyBorder="1" applyAlignment="1">
      <alignment horizontal="center"/>
    </xf>
    <xf numFmtId="0" fontId="0" fillId="5" borderId="29" xfId="0" applyFill="1" applyBorder="1" applyAlignment="1">
      <alignment horizontal="center"/>
    </xf>
    <xf numFmtId="0" fontId="0" fillId="5" borderId="38" xfId="0" applyFill="1" applyBorder="1"/>
    <xf numFmtId="0" fontId="2" fillId="5" borderId="35" xfId="0" applyFont="1" applyFill="1" applyBorder="1"/>
    <xf numFmtId="0" fontId="0" fillId="5" borderId="35" xfId="0" applyFill="1" applyBorder="1"/>
    <xf numFmtId="0" fontId="0" fillId="5" borderId="37" xfId="0" applyFill="1" applyBorder="1"/>
    <xf numFmtId="0" fontId="0" fillId="0" borderId="7" xfId="0" applyBorder="1" applyAlignment="1">
      <alignment horizontal="center"/>
    </xf>
    <xf numFmtId="2" fontId="0" fillId="0" borderId="47" xfId="0" applyNumberFormat="1" applyBorder="1" applyAlignment="1">
      <alignment horizontal="center"/>
    </xf>
    <xf numFmtId="2" fontId="0" fillId="0" borderId="1" xfId="0" applyNumberFormat="1" applyBorder="1" applyAlignment="1">
      <alignment horizontal="center"/>
    </xf>
    <xf numFmtId="9" fontId="0" fillId="5" borderId="10" xfId="0" applyNumberFormat="1" applyFill="1" applyBorder="1" applyAlignment="1">
      <alignment horizontal="center"/>
    </xf>
    <xf numFmtId="2" fontId="0" fillId="0" borderId="9" xfId="0" applyNumberFormat="1" applyBorder="1" applyAlignment="1">
      <alignment horizontal="center"/>
    </xf>
    <xf numFmtId="2" fontId="0" fillId="0" borderId="41" xfId="0" applyNumberFormat="1" applyBorder="1" applyAlignment="1">
      <alignment horizontal="center"/>
    </xf>
    <xf numFmtId="0" fontId="2" fillId="6" borderId="33" xfId="0" applyFont="1" applyFill="1" applyBorder="1"/>
    <xf numFmtId="0" fontId="2" fillId="6" borderId="40" xfId="0" applyFont="1" applyFill="1" applyBorder="1"/>
    <xf numFmtId="164" fontId="0" fillId="0" borderId="41" xfId="0" applyNumberFormat="1" applyBorder="1"/>
    <xf numFmtId="164" fontId="0" fillId="0" borderId="60" xfId="0" applyNumberFormat="1" applyBorder="1"/>
    <xf numFmtId="164" fontId="0" fillId="0" borderId="41" xfId="0" applyNumberFormat="1" applyBorder="1" applyAlignment="1">
      <alignment horizontal="center"/>
    </xf>
    <xf numFmtId="165" fontId="0" fillId="0" borderId="26" xfId="0" applyNumberFormat="1" applyBorder="1" applyAlignment="1">
      <alignment horizontal="center"/>
    </xf>
    <xf numFmtId="165" fontId="0" fillId="0" borderId="1" xfId="0" applyNumberFormat="1" applyBorder="1" applyAlignment="1">
      <alignment horizontal="center"/>
    </xf>
    <xf numFmtId="0" fontId="17" fillId="5" borderId="0" xfId="0" applyFont="1" applyFill="1" applyAlignment="1">
      <alignment horizontal="center"/>
    </xf>
    <xf numFmtId="0" fontId="0" fillId="5" borderId="0" xfId="0" applyFill="1" applyAlignment="1">
      <alignment horizontal="center" vertical="top" wrapText="1"/>
    </xf>
    <xf numFmtId="0" fontId="2" fillId="6" borderId="1" xfId="0" applyFont="1" applyFill="1" applyBorder="1" applyAlignment="1">
      <alignment horizontal="left"/>
    </xf>
    <xf numFmtId="0" fontId="2" fillId="7" borderId="26" xfId="0" applyFont="1" applyFill="1" applyBorder="1" applyAlignment="1">
      <alignment horizontal="center"/>
    </xf>
    <xf numFmtId="0" fontId="2" fillId="7" borderId="46" xfId="0" applyFont="1" applyFill="1" applyBorder="1" applyAlignment="1">
      <alignment horizontal="center"/>
    </xf>
    <xf numFmtId="0" fontId="2" fillId="7" borderId="2" xfId="0" applyFont="1" applyFill="1" applyBorder="1" applyAlignment="1">
      <alignment horizontal="center"/>
    </xf>
    <xf numFmtId="0" fontId="0" fillId="0" borderId="26" xfId="0" applyBorder="1" applyAlignment="1">
      <alignment horizontal="center"/>
    </xf>
    <xf numFmtId="0" fontId="0" fillId="0" borderId="2" xfId="0" applyBorder="1" applyAlignment="1">
      <alignment horizontal="center"/>
    </xf>
    <xf numFmtId="0" fontId="2" fillId="7" borderId="1" xfId="0" applyFont="1" applyFill="1" applyBorder="1" applyAlignment="1">
      <alignment horizontal="center"/>
    </xf>
    <xf numFmtId="0" fontId="17" fillId="0" borderId="0" xfId="0" applyFont="1" applyAlignment="1">
      <alignment horizontal="center"/>
    </xf>
    <xf numFmtId="0" fontId="0" fillId="5" borderId="38" xfId="0" applyFill="1" applyBorder="1" applyAlignment="1">
      <alignment horizontal="center" vertical="top" wrapText="1"/>
    </xf>
    <xf numFmtId="0" fontId="0" fillId="5" borderId="35" xfId="0" applyFill="1" applyBorder="1" applyAlignment="1">
      <alignment horizontal="center" vertical="top" wrapText="1"/>
    </xf>
    <xf numFmtId="0" fontId="0" fillId="5" borderId="37" xfId="0" applyFill="1" applyBorder="1" applyAlignment="1">
      <alignment horizontal="center" vertical="top" wrapText="1"/>
    </xf>
    <xf numFmtId="0" fontId="0" fillId="5" borderId="42" xfId="0" applyFill="1" applyBorder="1" applyAlignment="1">
      <alignment horizontal="center" vertical="top" wrapText="1"/>
    </xf>
    <xf numFmtId="0" fontId="0" fillId="5" borderId="29" xfId="0" applyFill="1" applyBorder="1" applyAlignment="1">
      <alignment horizontal="center" vertical="top" wrapText="1"/>
    </xf>
    <xf numFmtId="0" fontId="0" fillId="4" borderId="38" xfId="0" applyFill="1" applyBorder="1" applyAlignment="1">
      <alignment horizontal="center" vertical="center" wrapText="1"/>
    </xf>
    <xf numFmtId="0" fontId="0" fillId="4" borderId="35" xfId="0" applyFill="1" applyBorder="1" applyAlignment="1">
      <alignment horizontal="center" vertical="center" wrapText="1"/>
    </xf>
    <xf numFmtId="0" fontId="0" fillId="4" borderId="37" xfId="0" applyFill="1" applyBorder="1" applyAlignment="1">
      <alignment horizontal="center" vertical="center" wrapText="1"/>
    </xf>
    <xf numFmtId="0" fontId="0" fillId="4" borderId="42" xfId="0" applyFill="1" applyBorder="1" applyAlignment="1">
      <alignment horizontal="center" vertical="center" wrapText="1"/>
    </xf>
    <xf numFmtId="0" fontId="0" fillId="4" borderId="0" xfId="0" applyFill="1" applyAlignment="1">
      <alignment horizontal="center" vertical="center" wrapText="1"/>
    </xf>
    <xf numFmtId="0" fontId="0" fillId="4" borderId="29" xfId="0" applyFill="1" applyBorder="1" applyAlignment="1">
      <alignment horizontal="center" vertical="center" wrapText="1"/>
    </xf>
    <xf numFmtId="0" fontId="0" fillId="4" borderId="33"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45" xfId="0" applyFill="1" applyBorder="1" applyAlignment="1">
      <alignment horizontal="center" vertical="center" wrapText="1"/>
    </xf>
    <xf numFmtId="0" fontId="0" fillId="0" borderId="24" xfId="0" applyBorder="1" applyAlignment="1">
      <alignment horizontal="center"/>
    </xf>
    <xf numFmtId="0" fontId="0" fillId="0" borderId="28" xfId="0" applyBorder="1" applyAlignment="1">
      <alignment horizontal="center"/>
    </xf>
    <xf numFmtId="164" fontId="0" fillId="0" borderId="24" xfId="0" applyNumberFormat="1" applyBorder="1" applyAlignment="1">
      <alignment horizontal="center"/>
    </xf>
    <xf numFmtId="164" fontId="0" fillId="0" borderId="28" xfId="0" applyNumberFormat="1" applyBorder="1" applyAlignment="1">
      <alignment horizontal="center"/>
    </xf>
    <xf numFmtId="0" fontId="2" fillId="6" borderId="24" xfId="0" applyFont="1" applyFill="1" applyBorder="1" applyAlignment="1">
      <alignment horizontal="left"/>
    </xf>
    <xf numFmtId="0" fontId="2" fillId="6" borderId="43" xfId="0" applyFont="1" applyFill="1" applyBorder="1" applyAlignment="1">
      <alignment horizontal="left"/>
    </xf>
    <xf numFmtId="0" fontId="2" fillId="6" borderId="28" xfId="0" applyFont="1" applyFill="1" applyBorder="1" applyAlignment="1">
      <alignment horizontal="left"/>
    </xf>
    <xf numFmtId="0" fontId="0" fillId="0" borderId="16" xfId="0" applyBorder="1" applyAlignment="1">
      <alignment horizontal="center"/>
    </xf>
    <xf numFmtId="164" fontId="0" fillId="0" borderId="48" xfId="0" applyNumberFormat="1" applyBorder="1" applyAlignment="1">
      <alignment horizontal="center"/>
    </xf>
    <xf numFmtId="164" fontId="0" fillId="0" borderId="30" xfId="0" applyNumberFormat="1" applyBorder="1" applyAlignment="1">
      <alignment horizontal="center"/>
    </xf>
    <xf numFmtId="164" fontId="0" fillId="0" borderId="26" xfId="0" applyNumberFormat="1" applyBorder="1" applyAlignment="1">
      <alignment horizontal="center"/>
    </xf>
    <xf numFmtId="164" fontId="0" fillId="0" borderId="12" xfId="0" applyNumberFormat="1" applyBorder="1" applyAlignment="1">
      <alignment horizontal="center"/>
    </xf>
    <xf numFmtId="164" fontId="0" fillId="0" borderId="25" xfId="0" applyNumberFormat="1" applyBorder="1" applyAlignment="1">
      <alignment horizontal="center"/>
    </xf>
    <xf numFmtId="164" fontId="0" fillId="0" borderId="56" xfId="0" applyNumberFormat="1" applyBorder="1" applyAlignment="1">
      <alignment horizontal="center"/>
    </xf>
    <xf numFmtId="164" fontId="0" fillId="0" borderId="57" xfId="0" applyNumberFormat="1" applyBorder="1" applyAlignment="1">
      <alignment horizontal="center"/>
    </xf>
    <xf numFmtId="0" fontId="0" fillId="0" borderId="25" xfId="0" applyBorder="1" applyAlignment="1">
      <alignment horizontal="center"/>
    </xf>
    <xf numFmtId="0" fontId="0" fillId="0" borderId="56" xfId="0" applyBorder="1" applyAlignment="1">
      <alignment horizontal="center"/>
    </xf>
    <xf numFmtId="164" fontId="0" fillId="0" borderId="2" xfId="0" applyNumberFormat="1" applyBorder="1" applyAlignment="1">
      <alignment horizontal="center"/>
    </xf>
    <xf numFmtId="0" fontId="2" fillId="6" borderId="25" xfId="0" applyFont="1" applyFill="1" applyBorder="1"/>
    <xf numFmtId="0" fontId="2" fillId="6" borderId="52" xfId="0" applyFont="1" applyFill="1" applyBorder="1"/>
    <xf numFmtId="0" fontId="2" fillId="6" borderId="56" xfId="0" applyFont="1" applyFill="1" applyBorder="1"/>
    <xf numFmtId="0" fontId="2" fillId="6" borderId="26" xfId="0" applyFont="1" applyFill="1" applyBorder="1" applyAlignment="1">
      <alignment horizontal="left"/>
    </xf>
    <xf numFmtId="0" fontId="2" fillId="6" borderId="46" xfId="0" applyFont="1" applyFill="1" applyBorder="1" applyAlignment="1">
      <alignment horizontal="left"/>
    </xf>
    <xf numFmtId="0" fontId="2" fillId="6" borderId="2" xfId="0" applyFont="1" applyFill="1" applyBorder="1" applyAlignment="1">
      <alignment horizontal="left"/>
    </xf>
    <xf numFmtId="0" fontId="2" fillId="6" borderId="13" xfId="0" applyFont="1" applyFill="1" applyBorder="1"/>
    <xf numFmtId="0" fontId="2" fillId="6" borderId="2" xfId="0" applyFont="1" applyFill="1" applyBorder="1"/>
    <xf numFmtId="0" fontId="2" fillId="6" borderId="15" xfId="0" applyFont="1" applyFill="1" applyBorder="1"/>
    <xf numFmtId="0" fontId="2" fillId="6" borderId="28" xfId="0" applyFont="1" applyFill="1" applyBorder="1"/>
    <xf numFmtId="0" fontId="0" fillId="0" borderId="48" xfId="0" applyBorder="1" applyAlignment="1">
      <alignment horizontal="center"/>
    </xf>
    <xf numFmtId="0" fontId="0" fillId="0" borderId="49" xfId="0" applyBorder="1" applyAlignment="1">
      <alignment horizontal="center"/>
    </xf>
    <xf numFmtId="164" fontId="0" fillId="0" borderId="49" xfId="0" applyNumberFormat="1" applyBorder="1" applyAlignment="1">
      <alignment horizontal="center"/>
    </xf>
    <xf numFmtId="0" fontId="0" fillId="4" borderId="38" xfId="0" applyFill="1" applyBorder="1" applyAlignment="1">
      <alignment horizontal="center" vertical="top" wrapText="1"/>
    </xf>
    <xf numFmtId="0" fontId="0" fillId="4" borderId="35" xfId="0" applyFill="1" applyBorder="1" applyAlignment="1">
      <alignment horizontal="center" vertical="top" wrapText="1"/>
    </xf>
    <xf numFmtId="0" fontId="0" fillId="4" borderId="37" xfId="0" applyFill="1" applyBorder="1" applyAlignment="1">
      <alignment horizontal="center" vertical="top" wrapText="1"/>
    </xf>
    <xf numFmtId="0" fontId="0" fillId="4" borderId="42" xfId="0" applyFill="1" applyBorder="1" applyAlignment="1">
      <alignment horizontal="center" vertical="top" wrapText="1"/>
    </xf>
    <xf numFmtId="0" fontId="0" fillId="4" borderId="0" xfId="0" applyFill="1" applyAlignment="1">
      <alignment horizontal="center" vertical="top" wrapText="1"/>
    </xf>
    <xf numFmtId="0" fontId="0" fillId="4" borderId="29" xfId="0" applyFill="1" applyBorder="1" applyAlignment="1">
      <alignment horizontal="center" vertical="top" wrapText="1"/>
    </xf>
    <xf numFmtId="0" fontId="0" fillId="4" borderId="33" xfId="0" applyFill="1" applyBorder="1" applyAlignment="1">
      <alignment horizontal="center" vertical="top" wrapText="1"/>
    </xf>
    <xf numFmtId="0" fontId="0" fillId="4" borderId="11" xfId="0" applyFill="1" applyBorder="1" applyAlignment="1">
      <alignment horizontal="center" vertical="top" wrapText="1"/>
    </xf>
    <xf numFmtId="0" fontId="0" fillId="4" borderId="45" xfId="0" applyFill="1" applyBorder="1" applyAlignment="1">
      <alignment horizontal="center" vertical="top" wrapText="1"/>
    </xf>
    <xf numFmtId="164" fontId="0" fillId="0" borderId="4" xfId="0" applyNumberFormat="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 xfId="0" applyBorder="1" applyAlignment="1">
      <alignment horizontal="center"/>
    </xf>
    <xf numFmtId="0" fontId="2" fillId="6" borderId="9" xfId="0" applyFont="1" applyFill="1" applyBorder="1" applyAlignment="1">
      <alignment horizontal="left"/>
    </xf>
    <xf numFmtId="164" fontId="0" fillId="0" borderId="9" xfId="0" applyNumberFormat="1" applyBorder="1" applyAlignment="1">
      <alignment horizontal="center"/>
    </xf>
    <xf numFmtId="0" fontId="0" fillId="0" borderId="4" xfId="0" applyBorder="1" applyAlignment="1">
      <alignment horizontal="center"/>
    </xf>
    <xf numFmtId="164" fontId="0" fillId="0" borderId="5" xfId="0" applyNumberFormat="1" applyBorder="1" applyAlignment="1">
      <alignment horizontal="center"/>
    </xf>
    <xf numFmtId="164" fontId="0" fillId="0" borderId="1" xfId="0" applyNumberFormat="1" applyBorder="1" applyAlignment="1">
      <alignment horizontal="center"/>
    </xf>
    <xf numFmtId="164" fontId="0" fillId="0" borderId="7" xfId="0" applyNumberFormat="1" applyBorder="1" applyAlignment="1">
      <alignment horizontal="center"/>
    </xf>
    <xf numFmtId="0" fontId="2" fillId="6" borderId="39" xfId="0" applyFont="1" applyFill="1" applyBorder="1"/>
    <xf numFmtId="0" fontId="2" fillId="6" borderId="49" xfId="0" applyFont="1" applyFill="1" applyBorder="1"/>
    <xf numFmtId="0" fontId="20" fillId="6" borderId="15" xfId="0" applyFont="1" applyFill="1" applyBorder="1"/>
    <xf numFmtId="0" fontId="20" fillId="6" borderId="43" xfId="0" applyFont="1" applyFill="1" applyBorder="1"/>
    <xf numFmtId="0" fontId="20" fillId="6" borderId="28" xfId="0" applyFont="1" applyFill="1" applyBorder="1"/>
    <xf numFmtId="164" fontId="19" fillId="0" borderId="24" xfId="0" applyNumberFormat="1" applyFont="1" applyBorder="1"/>
    <xf numFmtId="164" fontId="19" fillId="0" borderId="28" xfId="0" applyNumberFormat="1" applyFont="1" applyBorder="1"/>
    <xf numFmtId="0" fontId="0" fillId="0" borderId="24" xfId="0" applyBorder="1"/>
    <xf numFmtId="0" fontId="0" fillId="0" borderId="43" xfId="0" applyBorder="1"/>
    <xf numFmtId="0" fontId="0" fillId="0" borderId="16" xfId="0" applyBorder="1"/>
    <xf numFmtId="164" fontId="19" fillId="0" borderId="25" xfId="0" applyNumberFormat="1" applyFont="1" applyBorder="1"/>
    <xf numFmtId="164" fontId="19" fillId="0" borderId="56" xfId="0" applyNumberFormat="1" applyFont="1" applyBorder="1"/>
    <xf numFmtId="164" fontId="19" fillId="0" borderId="26" xfId="0" applyNumberFormat="1" applyFont="1" applyBorder="1"/>
    <xf numFmtId="164" fontId="19" fillId="0" borderId="2" xfId="0" applyNumberFormat="1" applyFont="1" applyBorder="1"/>
    <xf numFmtId="0" fontId="20" fillId="6" borderId="13" xfId="0" applyFont="1" applyFill="1" applyBorder="1"/>
    <xf numFmtId="0" fontId="20" fillId="6" borderId="46" xfId="0" applyFont="1" applyFill="1" applyBorder="1"/>
    <xf numFmtId="0" fontId="20" fillId="6" borderId="2" xfId="0" applyFont="1" applyFill="1" applyBorder="1"/>
    <xf numFmtId="8" fontId="19" fillId="0" borderId="26" xfId="0" applyNumberFormat="1" applyFont="1" applyBorder="1"/>
    <xf numFmtId="8" fontId="19" fillId="0" borderId="2" xfId="0" applyNumberFormat="1" applyFont="1" applyBorder="1"/>
    <xf numFmtId="0" fontId="0" fillId="0" borderId="26" xfId="0" applyBorder="1"/>
    <xf numFmtId="0" fontId="0" fillId="0" borderId="46" xfId="0" applyBorder="1"/>
    <xf numFmtId="0" fontId="0" fillId="0" borderId="12" xfId="0" applyBorder="1"/>
    <xf numFmtId="8" fontId="0" fillId="0" borderId="26" xfId="0" applyNumberFormat="1" applyBorder="1"/>
    <xf numFmtId="8" fontId="0" fillId="0" borderId="2" xfId="0" applyNumberFormat="1" applyBorder="1"/>
    <xf numFmtId="165" fontId="19" fillId="0" borderId="26" xfId="2" applyNumberFormat="1" applyFont="1" applyBorder="1"/>
    <xf numFmtId="165" fontId="19" fillId="0" borderId="2" xfId="2" applyNumberFormat="1" applyFont="1" applyBorder="1"/>
    <xf numFmtId="0" fontId="2" fillId="7" borderId="55" xfId="0" applyFont="1" applyFill="1" applyBorder="1" applyAlignment="1">
      <alignment horizontal="left" vertical="center"/>
    </xf>
    <xf numFmtId="0" fontId="2" fillId="7" borderId="50" xfId="0" applyFont="1" applyFill="1" applyBorder="1" applyAlignment="1">
      <alignment horizontal="left" vertical="center"/>
    </xf>
    <xf numFmtId="0" fontId="2" fillId="7" borderId="44" xfId="0" applyFont="1" applyFill="1" applyBorder="1" applyAlignment="1">
      <alignment horizontal="left" vertical="center"/>
    </xf>
    <xf numFmtId="0" fontId="0" fillId="0" borderId="25" xfId="0" applyBorder="1"/>
    <xf numFmtId="0" fontId="0" fillId="0" borderId="52" xfId="0" applyBorder="1"/>
    <xf numFmtId="0" fontId="0" fillId="0" borderId="57" xfId="0" applyBorder="1"/>
    <xf numFmtId="0" fontId="2" fillId="7" borderId="36" xfId="0" applyFont="1" applyFill="1" applyBorder="1" applyAlignment="1">
      <alignment vertical="center"/>
    </xf>
    <xf numFmtId="0" fontId="2" fillId="7" borderId="50" xfId="0" applyFont="1" applyFill="1" applyBorder="1" applyAlignment="1">
      <alignment vertical="center"/>
    </xf>
    <xf numFmtId="0" fontId="2" fillId="7" borderId="53" xfId="0" applyFont="1" applyFill="1" applyBorder="1" applyAlignment="1">
      <alignment vertical="center"/>
    </xf>
    <xf numFmtId="0" fontId="20" fillId="6" borderId="58" xfId="0" applyFont="1" applyFill="1" applyBorder="1"/>
    <xf numFmtId="0" fontId="20" fillId="6" borderId="52" xfId="0" applyFont="1" applyFill="1" applyBorder="1"/>
    <xf numFmtId="0" fontId="20" fillId="6" borderId="56" xfId="0" applyFont="1" applyFill="1" applyBorder="1"/>
    <xf numFmtId="0" fontId="2" fillId="7" borderId="55" xfId="0" applyFont="1" applyFill="1" applyBorder="1" applyAlignment="1">
      <alignment horizontal="center" vertical="center"/>
    </xf>
    <xf numFmtId="0" fontId="2" fillId="7" borderId="53" xfId="0" applyFont="1" applyFill="1" applyBorder="1" applyAlignment="1">
      <alignment horizontal="center" vertical="center"/>
    </xf>
    <xf numFmtId="0" fontId="2" fillId="7" borderId="36" xfId="0" applyFont="1" applyFill="1" applyBorder="1" applyAlignment="1">
      <alignment horizontal="center" vertical="center"/>
    </xf>
    <xf numFmtId="0" fontId="2" fillId="7" borderId="44" xfId="0" applyFont="1" applyFill="1" applyBorder="1" applyAlignment="1">
      <alignment horizontal="center" vertical="center"/>
    </xf>
    <xf numFmtId="0" fontId="2" fillId="4" borderId="15" xfId="0" applyFont="1" applyFill="1" applyBorder="1"/>
    <xf numFmtId="0" fontId="2" fillId="4" borderId="28" xfId="0" applyFont="1" applyFill="1" applyBorder="1"/>
    <xf numFmtId="0" fontId="2" fillId="5" borderId="0" xfId="0" applyFont="1" applyFill="1" applyAlignment="1">
      <alignment horizontal="center"/>
    </xf>
    <xf numFmtId="0" fontId="2" fillId="4" borderId="58" xfId="0" applyFont="1" applyFill="1" applyBorder="1"/>
    <xf numFmtId="0" fontId="2" fillId="4" borderId="56" xfId="0" applyFont="1" applyFill="1" applyBorder="1"/>
    <xf numFmtId="0" fontId="19" fillId="0" borderId="26" xfId="0" applyFont="1" applyBorder="1"/>
    <xf numFmtId="0" fontId="19" fillId="0" borderId="2" xfId="0" applyFont="1" applyBorder="1"/>
    <xf numFmtId="164" fontId="19" fillId="0" borderId="46" xfId="0" applyNumberFormat="1" applyFont="1" applyBorder="1"/>
    <xf numFmtId="164" fontId="19" fillId="0" borderId="12" xfId="0" applyNumberFormat="1" applyFont="1" applyBorder="1"/>
    <xf numFmtId="0" fontId="2" fillId="6" borderId="33" xfId="0" applyFont="1" applyFill="1" applyBorder="1"/>
    <xf numFmtId="0" fontId="2" fillId="6" borderId="59" xfId="0" applyFont="1" applyFill="1" applyBorder="1"/>
    <xf numFmtId="0" fontId="2" fillId="6" borderId="1" xfId="0" applyFont="1" applyFill="1" applyBorder="1"/>
    <xf numFmtId="0" fontId="0" fillId="5" borderId="0" xfId="0" applyFill="1" applyAlignment="1">
      <alignment horizontal="center"/>
    </xf>
    <xf numFmtId="0" fontId="2" fillId="7" borderId="58" xfId="0" applyFont="1" applyFill="1" applyBorder="1" applyAlignment="1">
      <alignment horizontal="center"/>
    </xf>
    <xf numFmtId="0" fontId="2" fillId="7" borderId="52" xfId="0" applyFont="1" applyFill="1" applyBorder="1" applyAlignment="1">
      <alignment horizontal="center"/>
    </xf>
    <xf numFmtId="0" fontId="2" fillId="7" borderId="57" xfId="0" applyFont="1" applyFill="1" applyBorder="1" applyAlignment="1">
      <alignment horizontal="center"/>
    </xf>
    <xf numFmtId="164" fontId="2" fillId="0" borderId="15" xfId="0" applyNumberFormat="1" applyFont="1" applyBorder="1" applyAlignment="1">
      <alignment horizontal="center"/>
    </xf>
    <xf numFmtId="164" fontId="2" fillId="0" borderId="43" xfId="0" applyNumberFormat="1" applyFont="1" applyBorder="1" applyAlignment="1">
      <alignment horizontal="center"/>
    </xf>
    <xf numFmtId="164" fontId="2" fillId="0" borderId="16" xfId="0" applyNumberFormat="1" applyFont="1" applyBorder="1" applyAlignment="1">
      <alignment horizontal="center"/>
    </xf>
    <xf numFmtId="0" fontId="2" fillId="6" borderId="58" xfId="0" applyFont="1" applyFill="1" applyBorder="1"/>
    <xf numFmtId="0" fontId="2" fillId="7" borderId="58" xfId="0" applyFont="1" applyFill="1" applyBorder="1" applyAlignment="1">
      <alignment horizontal="left"/>
    </xf>
    <xf numFmtId="0" fontId="2" fillId="7" borderId="56" xfId="0" applyFont="1" applyFill="1" applyBorder="1" applyAlignment="1">
      <alignment horizontal="left"/>
    </xf>
    <xf numFmtId="0" fontId="2" fillId="0" borderId="13" xfId="0" applyFont="1" applyBorder="1" applyAlignment="1">
      <alignment horizontal="left"/>
    </xf>
    <xf numFmtId="0" fontId="2" fillId="0" borderId="2" xfId="0" applyFont="1" applyBorder="1" applyAlignment="1">
      <alignment horizontal="left"/>
    </xf>
    <xf numFmtId="0" fontId="2" fillId="5" borderId="15" xfId="0" applyFont="1" applyFill="1" applyBorder="1" applyAlignment="1">
      <alignment horizontal="left"/>
    </xf>
    <xf numFmtId="0" fontId="2" fillId="5" borderId="28" xfId="0" applyFont="1" applyFill="1" applyBorder="1" applyAlignment="1">
      <alignment horizontal="left"/>
    </xf>
    <xf numFmtId="0" fontId="2" fillId="6" borderId="47" xfId="0" applyFont="1" applyFill="1" applyBorder="1"/>
    <xf numFmtId="0" fontId="2" fillId="6" borderId="9" xfId="0" applyFont="1" applyFill="1" applyBorder="1"/>
    <xf numFmtId="0" fontId="2" fillId="7" borderId="54" xfId="0" applyFont="1" applyFill="1" applyBorder="1" applyAlignment="1">
      <alignment horizontal="center" vertical="center" wrapText="1"/>
    </xf>
    <xf numFmtId="0" fontId="2" fillId="5" borderId="38" xfId="0" applyFont="1" applyFill="1" applyBorder="1" applyAlignment="1">
      <alignment horizontal="center"/>
    </xf>
    <xf numFmtId="0" fontId="2" fillId="5" borderId="35" xfId="0" applyFont="1" applyFill="1" applyBorder="1" applyAlignment="1">
      <alignment horizontal="center"/>
    </xf>
    <xf numFmtId="0" fontId="2" fillId="5" borderId="37" xfId="0" applyFont="1" applyFill="1" applyBorder="1" applyAlignment="1">
      <alignment horizontal="center"/>
    </xf>
    <xf numFmtId="0" fontId="2" fillId="7" borderId="26" xfId="0" applyFont="1" applyFill="1" applyBorder="1" applyAlignment="1">
      <alignment horizontal="left"/>
    </xf>
    <xf numFmtId="0" fontId="2" fillId="7" borderId="46" xfId="0" applyFont="1" applyFill="1" applyBorder="1" applyAlignment="1">
      <alignment horizontal="left"/>
    </xf>
    <xf numFmtId="0" fontId="2" fillId="7" borderId="2" xfId="0" applyFont="1" applyFill="1" applyBorder="1" applyAlignment="1">
      <alignment horizontal="left"/>
    </xf>
    <xf numFmtId="0" fontId="9" fillId="0" borderId="11" xfId="0" applyFont="1" applyBorder="1" applyAlignment="1">
      <alignment horizontal="center" vertical="center"/>
    </xf>
    <xf numFmtId="0" fontId="10" fillId="0" borderId="11" xfId="0" applyFont="1" applyBorder="1" applyAlignment="1">
      <alignment horizontal="center" vertical="center"/>
    </xf>
    <xf numFmtId="0" fontId="0" fillId="5" borderId="0" xfId="0" applyFill="1" applyBorder="1"/>
    <xf numFmtId="0" fontId="2" fillId="5" borderId="0" xfId="0" applyFont="1" applyFill="1" applyBorder="1"/>
    <xf numFmtId="0" fontId="0" fillId="5" borderId="0" xfId="0" applyFill="1" applyBorder="1" applyAlignment="1">
      <alignment horizontal="center" vertical="top" wrapText="1"/>
    </xf>
    <xf numFmtId="0" fontId="0" fillId="5" borderId="0" xfId="0" applyFill="1" applyBorder="1" applyAlignment="1">
      <alignment vertical="top" wrapText="1"/>
    </xf>
    <xf numFmtId="0" fontId="19" fillId="5" borderId="0" xfId="0" applyFont="1" applyFill="1" applyBorder="1" applyAlignment="1">
      <alignment horizontal="center" vertical="top" wrapText="1"/>
    </xf>
  </cellXfs>
  <cellStyles count="3">
    <cellStyle name="Currency" xfId="1" builtinId="4"/>
    <cellStyle name="Normal" xfId="0" builtinId="0"/>
    <cellStyle name="Percent" xfId="2" builtinId="5"/>
  </cellStyles>
  <dxfs count="20">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rgb="FFFF5050"/>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s>
  <tableStyles count="0" defaultTableStyle="TableStyleMedium2" defaultPivotStyle="PivotStyleLight16"/>
  <colors>
    <mruColors>
      <color rgb="FFFF5050"/>
      <color rgb="FFFF9201"/>
      <color rgb="FFFE4A02"/>
      <color rgb="FFFF6600"/>
      <color rgb="FFFF6161"/>
      <color rgb="FFFE9C9C"/>
      <color rgb="FFFDFECE"/>
      <color rgb="FFFF2600"/>
      <color rgb="FFFF9B9F"/>
      <color rgb="FFFFB4A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Radio" checked="Checked" firstButton="1" fmlaLink="$AA$10"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checked="Checked" firstButton="1" fmlaLink="AA13"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firstButton="1" fmlaLink="AA8"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CheckBox" checked="Checked" fmlaLink="$Z$28" lockText="1" noThreeD="1"/>
</file>

<file path=xl/ctrlProps/ctrlProp13.xml><?xml version="1.0" encoding="utf-8"?>
<formControlPr xmlns="http://schemas.microsoft.com/office/spreadsheetml/2009/9/main" objectType="CheckBox" checked="Checked" fmlaLink="$Z$29" lockText="1" noThreeD="1"/>
</file>

<file path=xl/ctrlProps/ctrlProp14.xml><?xml version="1.0" encoding="utf-8"?>
<formControlPr xmlns="http://schemas.microsoft.com/office/spreadsheetml/2009/9/main" objectType="CheckBox" checked="Checked" fmlaLink="$Z$30" lockText="1" noThreeD="1"/>
</file>

<file path=xl/ctrlProps/ctrlProp15.xml><?xml version="1.0" encoding="utf-8"?>
<formControlPr xmlns="http://schemas.microsoft.com/office/spreadsheetml/2009/9/main" objectType="CheckBox" checked="Checked" fmlaLink="$Z$31" lockText="1" noThreeD="1"/>
</file>

<file path=xl/ctrlProps/ctrlProp16.xml><?xml version="1.0" encoding="utf-8"?>
<formControlPr xmlns="http://schemas.microsoft.com/office/spreadsheetml/2009/9/main" objectType="CheckBox" checked="Checked" fmlaLink="$Z$32" lockText="1" noThreeD="1"/>
</file>

<file path=xl/ctrlProps/ctrlProp17.xml><?xml version="1.0" encoding="utf-8"?>
<formControlPr xmlns="http://schemas.microsoft.com/office/spreadsheetml/2009/9/main" objectType="CheckBox" checked="Checked" fmlaLink="$Z$33" lockText="1" noThreeD="1"/>
</file>

<file path=xl/ctrlProps/ctrlProp18.xml><?xml version="1.0" encoding="utf-8"?>
<formControlPr xmlns="http://schemas.microsoft.com/office/spreadsheetml/2009/9/main" objectType="CheckBox" checked="Checked" fmlaLink="$Z$34" lockText="1" noThreeD="1"/>
</file>

<file path=xl/ctrlProps/ctrlProp19.xml><?xml version="1.0" encoding="utf-8"?>
<formControlPr xmlns="http://schemas.microsoft.com/office/spreadsheetml/2009/9/main" objectType="CheckBox" checked="Checked" fmlaLink="$Z$35" lockText="1" noThreeD="1"/>
</file>

<file path=xl/ctrlProps/ctrlProp20.xml><?xml version="1.0" encoding="utf-8"?>
<formControlPr xmlns="http://schemas.microsoft.com/office/spreadsheetml/2009/9/main" objectType="CheckBox" checked="Checked" fmlaLink="$Z$36" lockText="1" noThreeD="1"/>
</file>

<file path=xl/ctrlProps/ctrlProp21.xml><?xml version="1.0" encoding="utf-8"?>
<formControlPr xmlns="http://schemas.microsoft.com/office/spreadsheetml/2009/9/main" objectType="CheckBox" checked="Checked" fmlaLink="$Z$37" lockText="1" noThreeD="1"/>
</file>

<file path=xl/ctrlProps/ctrlProp22.xml><?xml version="1.0" encoding="utf-8"?>
<formControlPr xmlns="http://schemas.microsoft.com/office/spreadsheetml/2009/9/main" objectType="CheckBox" checked="Checked" fmlaLink="$Z$38" lockText="1" noThreeD="1"/>
</file>

<file path=xl/ctrlProps/ctrlProp23.xml><?xml version="1.0" encoding="utf-8"?>
<formControlPr xmlns="http://schemas.microsoft.com/office/spreadsheetml/2009/9/main" objectType="CheckBox" checked="Checked" fmlaLink="$Z$39" lockText="1" noThreeD="1"/>
</file>

<file path=xl/ctrlProps/ctrlProp24.xml><?xml version="1.0" encoding="utf-8"?>
<formControlPr xmlns="http://schemas.microsoft.com/office/spreadsheetml/2009/9/main" objectType="CheckBox" checked="Checked" fmlaLink="$Z$40" lockText="1" noThreeD="1"/>
</file>

<file path=xl/ctrlProps/ctrlProp25.xml><?xml version="1.0" encoding="utf-8"?>
<formControlPr xmlns="http://schemas.microsoft.com/office/spreadsheetml/2009/9/main" objectType="CheckBox" checked="Checked" fmlaLink="$Z$41" lockText="1" noThreeD="1"/>
</file>

<file path=xl/ctrlProps/ctrlProp26.xml><?xml version="1.0" encoding="utf-8"?>
<formControlPr xmlns="http://schemas.microsoft.com/office/spreadsheetml/2009/9/main" objectType="CheckBox" checked="Checked" fmlaLink="$Z$42" lockText="1" noThreeD="1"/>
</file>

<file path=xl/ctrlProps/ctrlProp27.xml><?xml version="1.0" encoding="utf-8"?>
<formControlPr xmlns="http://schemas.microsoft.com/office/spreadsheetml/2009/9/main" objectType="CheckBox" checked="Checked" fmlaLink="$Z$43" lockText="1" noThreeD="1"/>
</file>

<file path=xl/ctrlProps/ctrlProp28.xml><?xml version="1.0" encoding="utf-8"?>
<formControlPr xmlns="http://schemas.microsoft.com/office/spreadsheetml/2009/9/main" objectType="CheckBox" checked="Checked" fmlaLink="$Z$44" lockText="1" noThreeD="1"/>
</file>

<file path=xl/ctrlProps/ctrlProp29.xml><?xml version="1.0" encoding="utf-8"?>
<formControlPr xmlns="http://schemas.microsoft.com/office/spreadsheetml/2009/9/main" objectType="CheckBox" checked="Checked" fmlaLink="$Z$45" lockText="1" noThreeD="1"/>
</file>

<file path=xl/ctrlProps/ctrlProp30.xml><?xml version="1.0" encoding="utf-8"?>
<formControlPr xmlns="http://schemas.microsoft.com/office/spreadsheetml/2009/9/main" objectType="CheckBox" checked="Checked" fmlaLink="$Z$48" lockText="1" noThreeD="1"/>
</file>

<file path=xl/ctrlProps/ctrlProp31.xml><?xml version="1.0" encoding="utf-8"?>
<formControlPr xmlns="http://schemas.microsoft.com/office/spreadsheetml/2009/9/main" objectType="CheckBox" checked="Checked" fmlaLink="$Z$49" lockText="1" noThreeD="1"/>
</file>

<file path=xl/ctrlProps/ctrlProp32.xml><?xml version="1.0" encoding="utf-8"?>
<formControlPr xmlns="http://schemas.microsoft.com/office/spreadsheetml/2009/9/main" objectType="CheckBox" checked="Checked" fmlaLink="$Z$50" lockText="1" noThreeD="1"/>
</file>

<file path=xl/ctrlProps/ctrlProp33.xml><?xml version="1.0" encoding="utf-8"?>
<formControlPr xmlns="http://schemas.microsoft.com/office/spreadsheetml/2009/9/main" objectType="CheckBox" checked="Checked" fmlaLink="$Z$51" lockText="1" noThreeD="1"/>
</file>

<file path=xl/ctrlProps/ctrlProp34.xml><?xml version="1.0" encoding="utf-8"?>
<formControlPr xmlns="http://schemas.microsoft.com/office/spreadsheetml/2009/9/main" objectType="CheckBox" checked="Checked" fmlaLink="$Z$52" lockText="1" noThreeD="1"/>
</file>

<file path=xl/ctrlProps/ctrlProp35.xml><?xml version="1.0" encoding="utf-8"?>
<formControlPr xmlns="http://schemas.microsoft.com/office/spreadsheetml/2009/9/main" objectType="CheckBox" checked="Checked" fmlaLink="$Z$53" lockText="1" noThreeD="1"/>
</file>

<file path=xl/ctrlProps/ctrlProp36.xml><?xml version="1.0" encoding="utf-8"?>
<formControlPr xmlns="http://schemas.microsoft.com/office/spreadsheetml/2009/9/main" objectType="CheckBox" checked="Checked" fmlaLink="$Z$54" lockText="1" noThreeD="1"/>
</file>

<file path=xl/ctrlProps/ctrlProp37.xml><?xml version="1.0" encoding="utf-8"?>
<formControlPr xmlns="http://schemas.microsoft.com/office/spreadsheetml/2009/9/main" objectType="CheckBox" checked="Checked" fmlaLink="$Z$55" lockText="1" noThreeD="1"/>
</file>

<file path=xl/ctrlProps/ctrlProp38.xml><?xml version="1.0" encoding="utf-8"?>
<formControlPr xmlns="http://schemas.microsoft.com/office/spreadsheetml/2009/9/main" objectType="CheckBox" checked="Checked" fmlaLink="$Z$56" lockText="1" noThreeD="1"/>
</file>

<file path=xl/ctrlProps/ctrlProp39.xml><?xml version="1.0" encoding="utf-8"?>
<formControlPr xmlns="http://schemas.microsoft.com/office/spreadsheetml/2009/9/main" objectType="CheckBox" checked="Checked" fmlaLink="$Z$57" lockText="1" noThreeD="1"/>
</file>

<file path=xl/ctrlProps/ctrlProp40.xml><?xml version="1.0" encoding="utf-8"?>
<formControlPr xmlns="http://schemas.microsoft.com/office/spreadsheetml/2009/9/main" objectType="CheckBox" checked="Checked" fmlaLink="$Z$60" lockText="1" noThreeD="1"/>
</file>

<file path=xl/ctrlProps/ctrlProp41.xml><?xml version="1.0" encoding="utf-8"?>
<formControlPr xmlns="http://schemas.microsoft.com/office/spreadsheetml/2009/9/main" objectType="CheckBox" checked="Checked" fmlaLink="$Z$61" lockText="1" noThreeD="1"/>
</file>

<file path=xl/ctrlProps/ctrlProp42.xml><?xml version="1.0" encoding="utf-8"?>
<formControlPr xmlns="http://schemas.microsoft.com/office/spreadsheetml/2009/9/main" objectType="CheckBox" checked="Checked" fmlaLink="$Z$62" lockText="1" noThreeD="1"/>
</file>

<file path=xl/ctrlProps/ctrlProp43.xml><?xml version="1.0" encoding="utf-8"?>
<formControlPr xmlns="http://schemas.microsoft.com/office/spreadsheetml/2009/9/main" objectType="CheckBox" checked="Checked" fmlaLink="$Z$63" lockText="1" noThreeD="1"/>
</file>

<file path=xl/ctrlProps/ctrlProp44.xml><?xml version="1.0" encoding="utf-8"?>
<formControlPr xmlns="http://schemas.microsoft.com/office/spreadsheetml/2009/9/main" objectType="CheckBox" checked="Checked" fmlaLink="$Z$64" lockText="1" noThreeD="1"/>
</file>

<file path=xl/ctrlProps/ctrlProp45.xml><?xml version="1.0" encoding="utf-8"?>
<formControlPr xmlns="http://schemas.microsoft.com/office/spreadsheetml/2009/9/main" objectType="CheckBox" checked="Checked" fmlaLink="$Z$65" lockText="1" noThreeD="1"/>
</file>

<file path=xl/ctrlProps/ctrlProp46.xml><?xml version="1.0" encoding="utf-8"?>
<formControlPr xmlns="http://schemas.microsoft.com/office/spreadsheetml/2009/9/main" objectType="CheckBox" checked="Checked" fmlaLink="$Z$66" lockText="1" noThreeD="1"/>
</file>

<file path=xl/ctrlProps/ctrlProp47.xml><?xml version="1.0" encoding="utf-8"?>
<formControlPr xmlns="http://schemas.microsoft.com/office/spreadsheetml/2009/9/main" objectType="CheckBox" checked="Checked" fmlaLink="$Z$67" lockText="1" noThreeD="1"/>
</file>

<file path=xl/ctrlProps/ctrlProp48.xml><?xml version="1.0" encoding="utf-8"?>
<formControlPr xmlns="http://schemas.microsoft.com/office/spreadsheetml/2009/9/main" objectType="CheckBox" checked="Checked" fmlaLink="$Z$68" lockText="1" noThreeD="1"/>
</file>

<file path=xl/ctrlProps/ctrlProp49.xml><?xml version="1.0" encoding="utf-8"?>
<formControlPr xmlns="http://schemas.microsoft.com/office/spreadsheetml/2009/9/main" objectType="CheckBox" checked="Checked" fmlaLink="$Z$69" lockText="1" noThreeD="1"/>
</file>

<file path=xl/ctrlProps/ctrlProp50.xml><?xml version="1.0" encoding="utf-8"?>
<formControlPr xmlns="http://schemas.microsoft.com/office/spreadsheetml/2009/9/main" objectType="CheckBox" checked="Checked" fmlaLink="$Z$70" lockText="1" noThreeD="1"/>
</file>

<file path=xl/ctrlProps/ctrlProp51.xml><?xml version="1.0" encoding="utf-8"?>
<formControlPr xmlns="http://schemas.microsoft.com/office/spreadsheetml/2009/9/main" objectType="CheckBox" checked="Checked" fmlaLink="$Z$71" lockText="1" noThreeD="1"/>
</file>

<file path=xl/ctrlProps/ctrlProp52.xml><?xml version="1.0" encoding="utf-8"?>
<formControlPr xmlns="http://schemas.microsoft.com/office/spreadsheetml/2009/9/main" objectType="CheckBox" checked="Checked" fmlaLink="$Z$72" lockText="1" noThreeD="1"/>
</file>

<file path=xl/ctrlProps/ctrlProp53.xml><?xml version="1.0" encoding="utf-8"?>
<formControlPr xmlns="http://schemas.microsoft.com/office/spreadsheetml/2009/9/main" objectType="CheckBox" checked="Checked" fmlaLink="$Z$73" lockText="1" noThreeD="1"/>
</file>

<file path=xl/ctrlProps/ctrlProp54.xml><?xml version="1.0" encoding="utf-8"?>
<formControlPr xmlns="http://schemas.microsoft.com/office/spreadsheetml/2009/9/main" objectType="CheckBox" checked="Checked" fmlaLink="$Z$74" lockText="1" noThreeD="1"/>
</file>

<file path=xl/ctrlProps/ctrlProp55.xml><?xml version="1.0" encoding="utf-8"?>
<formControlPr xmlns="http://schemas.microsoft.com/office/spreadsheetml/2009/9/main" objectType="CheckBox" checked="Checked" fmlaLink="$Z$75" lockText="1" noThreeD="1"/>
</file>

<file path=xl/ctrlProps/ctrlProp56.xml><?xml version="1.0" encoding="utf-8"?>
<formControlPr xmlns="http://schemas.microsoft.com/office/spreadsheetml/2009/9/main" objectType="CheckBox" checked="Checked" fmlaLink="$Z$76" lockText="1" noThreeD="1"/>
</file>

<file path=xl/ctrlProps/ctrlProp57.xml><?xml version="1.0" encoding="utf-8"?>
<formControlPr xmlns="http://schemas.microsoft.com/office/spreadsheetml/2009/9/main" objectType="CheckBox" checked="Checked" fmlaLink="$Z$77" lockText="1" noThreeD="1"/>
</file>

<file path=xl/ctrlProps/ctrlProp58.xml><?xml version="1.0" encoding="utf-8"?>
<formControlPr xmlns="http://schemas.microsoft.com/office/spreadsheetml/2009/9/main" objectType="CheckBox" checked="Checked" fmlaLink="$Z$80" lockText="1" noThreeD="1"/>
</file>

<file path=xl/ctrlProps/ctrlProp59.xml><?xml version="1.0" encoding="utf-8"?>
<formControlPr xmlns="http://schemas.microsoft.com/office/spreadsheetml/2009/9/main" objectType="CheckBox" checked="Checked" fmlaLink="$Z$81" lockText="1" noThreeD="1"/>
</file>

<file path=xl/ctrlProps/ctrlProp60.xml><?xml version="1.0" encoding="utf-8"?>
<formControlPr xmlns="http://schemas.microsoft.com/office/spreadsheetml/2009/9/main" objectType="CheckBox" checked="Checked" fmlaLink="$Z$82" lockText="1" noThreeD="1"/>
</file>

<file path=xl/ctrlProps/ctrlProp61.xml><?xml version="1.0" encoding="utf-8"?>
<formControlPr xmlns="http://schemas.microsoft.com/office/spreadsheetml/2009/9/main" objectType="CheckBox" checked="Checked" fmlaLink="$Z$83" lockText="1" noThreeD="1"/>
</file>

<file path=xl/ctrlProps/ctrlProp62.xml><?xml version="1.0" encoding="utf-8"?>
<formControlPr xmlns="http://schemas.microsoft.com/office/spreadsheetml/2009/9/main" objectType="CheckBox" checked="Checked" fmlaLink="$Z$84" lockText="1" noThreeD="1"/>
</file>

<file path=xl/ctrlProps/ctrlProp63.xml><?xml version="1.0" encoding="utf-8"?>
<formControlPr xmlns="http://schemas.microsoft.com/office/spreadsheetml/2009/9/main" objectType="CheckBox" checked="Checked" fmlaLink="$Z$85" lockText="1" noThreeD="1"/>
</file>

<file path=xl/ctrlProps/ctrlProp64.xml><?xml version="1.0" encoding="utf-8"?>
<formControlPr xmlns="http://schemas.microsoft.com/office/spreadsheetml/2009/9/main" objectType="CheckBox" checked="Checked" fmlaLink="$Z$86" lockText="1" noThreeD="1"/>
</file>

<file path=xl/ctrlProps/ctrlProp65.xml><?xml version="1.0" encoding="utf-8"?>
<formControlPr xmlns="http://schemas.microsoft.com/office/spreadsheetml/2009/9/main" objectType="CheckBox" checked="Checked" fmlaLink="$Z$87" lockText="1" noThreeD="1"/>
</file>

<file path=xl/ctrlProps/ctrlProp66.xml><?xml version="1.0" encoding="utf-8"?>
<formControlPr xmlns="http://schemas.microsoft.com/office/spreadsheetml/2009/9/main" objectType="CheckBox" checked="Checked" fmlaLink="$Z$88" lockText="1" noThreeD="1"/>
</file>

<file path=xl/ctrlProps/ctrlProp67.xml><?xml version="1.0" encoding="utf-8"?>
<formControlPr xmlns="http://schemas.microsoft.com/office/spreadsheetml/2009/9/main" objectType="CheckBox" checked="Checked" fmlaLink="$Z$91" lockText="1" noThreeD="1"/>
</file>

<file path=xl/ctrlProps/ctrlProp68.xml><?xml version="1.0" encoding="utf-8"?>
<formControlPr xmlns="http://schemas.microsoft.com/office/spreadsheetml/2009/9/main" objectType="CheckBox" checked="Checked" fmlaLink="$Z$92" lockText="1" noThreeD="1"/>
</file>

<file path=xl/ctrlProps/ctrlProp69.xml><?xml version="1.0" encoding="utf-8"?>
<formControlPr xmlns="http://schemas.microsoft.com/office/spreadsheetml/2009/9/main" objectType="CheckBox" checked="Checked" fmlaLink="$Z$93" lockText="1" noThreeD="1"/>
</file>

<file path=xl/ctrlProps/ctrlProp70.xml><?xml version="1.0" encoding="utf-8"?>
<formControlPr xmlns="http://schemas.microsoft.com/office/spreadsheetml/2009/9/main" objectType="CheckBox" checked="Checked" fmlaLink="$Z$94" lockText="1" noThreeD="1"/>
</file>

<file path=xl/ctrlProps/ctrlProp71.xml><?xml version="1.0" encoding="utf-8"?>
<formControlPr xmlns="http://schemas.microsoft.com/office/spreadsheetml/2009/9/main" objectType="CheckBox" checked="Checked" fmlaLink="$Z$95" lockText="1" noThreeD="1"/>
</file>

<file path=xl/ctrlProps/ctrlProp72.xml><?xml version="1.0" encoding="utf-8"?>
<formControlPr xmlns="http://schemas.microsoft.com/office/spreadsheetml/2009/9/main" objectType="CheckBox" checked="Checked" fmlaLink="$Z$96" lockText="1" noThreeD="1"/>
</file>

<file path=xl/ctrlProps/ctrlProp73.xml><?xml version="1.0" encoding="utf-8"?>
<formControlPr xmlns="http://schemas.microsoft.com/office/spreadsheetml/2009/9/main" objectType="CheckBox" checked="Checked" fmlaLink="$Z$97" lockText="1" noThreeD="1"/>
</file>

<file path=xl/ctrlProps/ctrlProp74.xml><?xml version="1.0" encoding="utf-8"?>
<formControlPr xmlns="http://schemas.microsoft.com/office/spreadsheetml/2009/9/main" objectType="CheckBox" checked="Checked" fmlaLink="$Z$98" lockText="1" noThreeD="1"/>
</file>

<file path=xl/ctrlProps/ctrlProp75.xml><?xml version="1.0" encoding="utf-8"?>
<formControlPr xmlns="http://schemas.microsoft.com/office/spreadsheetml/2009/9/main" objectType="CheckBox" checked="Checked" fmlaLink="$Z$99" lockText="1" noThreeD="1"/>
</file>

<file path=xl/ctrlProps/ctrlProp76.xml><?xml version="1.0" encoding="utf-8"?>
<formControlPr xmlns="http://schemas.microsoft.com/office/spreadsheetml/2009/9/main" objectType="CheckBox" checked="Checked" fmlaLink="$Z$100" lockText="1" noThreeD="1"/>
</file>

<file path=xl/ctrlProps/ctrlProp77.xml><?xml version="1.0" encoding="utf-8"?>
<formControlPr xmlns="http://schemas.microsoft.com/office/spreadsheetml/2009/9/main" objectType="CheckBox" checked="Checked" fmlaLink="$Z$101" lockText="1" noThreeD="1"/>
</file>

<file path=xl/ctrlProps/ctrlProp78.xml><?xml version="1.0" encoding="utf-8"?>
<formControlPr xmlns="http://schemas.microsoft.com/office/spreadsheetml/2009/9/main" objectType="CheckBox" checked="Checked" fmlaLink="$Z$104" lockText="1" noThreeD="1"/>
</file>

<file path=xl/ctrlProps/ctrlProp79.xml><?xml version="1.0" encoding="utf-8"?>
<formControlPr xmlns="http://schemas.microsoft.com/office/spreadsheetml/2009/9/main" objectType="CheckBox" checked="Checked" fmlaLink="$Z$105" lockText="1" noThreeD="1"/>
</file>

<file path=xl/ctrlProps/ctrlProp80.xml><?xml version="1.0" encoding="utf-8"?>
<formControlPr xmlns="http://schemas.microsoft.com/office/spreadsheetml/2009/9/main" objectType="CheckBox" checked="Checked" fmlaLink="$Z$106" lockText="1" noThreeD="1"/>
</file>

<file path=xl/ctrlProps/ctrlProp81.xml><?xml version="1.0" encoding="utf-8"?>
<formControlPr xmlns="http://schemas.microsoft.com/office/spreadsheetml/2009/9/main" objectType="CheckBox" checked="Checked" fmlaLink="$Z$107" lockText="1" noThreeD="1"/>
</file>

<file path=xl/ctrlProps/ctrlProp82.xml><?xml version="1.0" encoding="utf-8"?>
<formControlPr xmlns="http://schemas.microsoft.com/office/spreadsheetml/2009/9/main" objectType="CheckBox" checked="Checked" fmlaLink="$Z$108" lockText="1" noThreeD="1"/>
</file>

<file path=xl/ctrlProps/ctrlProp83.xml><?xml version="1.0" encoding="utf-8"?>
<formControlPr xmlns="http://schemas.microsoft.com/office/spreadsheetml/2009/9/main" objectType="CheckBox" checked="Checked" fmlaLink="$Z$109" lockText="1" noThreeD="1"/>
</file>

<file path=xl/ctrlProps/ctrlProp84.xml><?xml version="1.0" encoding="utf-8"?>
<formControlPr xmlns="http://schemas.microsoft.com/office/spreadsheetml/2009/9/main" objectType="CheckBox" checked="Checked" fmlaLink="$Z$110" lockText="1" noThreeD="1"/>
</file>

<file path=xl/ctrlProps/ctrlProp85.xml><?xml version="1.0" encoding="utf-8"?>
<formControlPr xmlns="http://schemas.microsoft.com/office/spreadsheetml/2009/9/main" objectType="CheckBox" checked="Checked" fmlaLink="$Z$111" lockText="1" noThreeD="1"/>
</file>

<file path=xl/ctrlProps/ctrlProp86.xml><?xml version="1.0" encoding="utf-8"?>
<formControlPr xmlns="http://schemas.microsoft.com/office/spreadsheetml/2009/9/main" objectType="CheckBox" checked="Checked" fmlaLink="$Z$112" lockText="1" noThreeD="1"/>
</file>

<file path=xl/ctrlProps/ctrlProp87.xml><?xml version="1.0" encoding="utf-8"?>
<formControlPr xmlns="http://schemas.microsoft.com/office/spreadsheetml/2009/9/main" objectType="CheckBox" checked="Checked" fmlaLink="$Z$113" lockText="1" noThreeD="1"/>
</file>

<file path=xl/ctrlProps/ctrlProp88.xml><?xml version="1.0" encoding="utf-8"?>
<formControlPr xmlns="http://schemas.microsoft.com/office/spreadsheetml/2009/9/main" objectType="Radio" checked="Checked" firstButton="1" fmlaLink="$AA$9" lockText="1" noThreeD="1"/>
</file>

<file path=xl/ctrlProps/ctrlProp89.xml><?xml version="1.0" encoding="utf-8"?>
<formControlPr xmlns="http://schemas.microsoft.com/office/spreadsheetml/2009/9/main" objectType="Radio" lockText="1" noThreeD="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22860</xdr:colOff>
          <xdr:row>11</xdr:row>
          <xdr:rowOff>175260</xdr:rowOff>
        </xdr:from>
        <xdr:to>
          <xdr:col>8</xdr:col>
          <xdr:colOff>22860</xdr:colOff>
          <xdr:row>12</xdr:row>
          <xdr:rowOff>190500</xdr:rowOff>
        </xdr:to>
        <xdr:sp macro="" textlink="">
          <xdr:nvSpPr>
            <xdr:cNvPr id="22529" name="Option Button 1" hidden="1">
              <a:extLst>
                <a:ext uri="{63B3BB69-23CF-44E3-9099-C40C66FF867C}">
                  <a14:compatExt spid="_x0000_s22529"/>
                </a:ext>
                <a:ext uri="{FF2B5EF4-FFF2-40B4-BE49-F238E27FC236}">
                  <a16:creationId xmlns:a16="http://schemas.microsoft.com/office/drawing/2014/main" id="{00000000-0008-0000-0100-00000158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miter lim="800000"/>
              <a:headEnd/>
              <a:tailEnd/>
            </a:ln>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I know the amount of MSW generated (Tons/week) per category and collections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22860</xdr:colOff>
          <xdr:row>11</xdr:row>
          <xdr:rowOff>175260</xdr:rowOff>
        </xdr:from>
        <xdr:to>
          <xdr:col>15</xdr:col>
          <xdr:colOff>22860</xdr:colOff>
          <xdr:row>12</xdr:row>
          <xdr:rowOff>182880</xdr:rowOff>
        </xdr:to>
        <xdr:sp macro="" textlink="">
          <xdr:nvSpPr>
            <xdr:cNvPr id="22530" name="Option Button 2" hidden="1">
              <a:extLst>
                <a:ext uri="{63B3BB69-23CF-44E3-9099-C40C66FF867C}">
                  <a14:compatExt spid="_x0000_s22530"/>
                </a:ext>
                <a:ext uri="{FF2B5EF4-FFF2-40B4-BE49-F238E27FC236}">
                  <a16:creationId xmlns:a16="http://schemas.microsoft.com/office/drawing/2014/main" id="{00000000-0008-0000-0100-00000258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miter lim="800000"/>
              <a:headEnd/>
              <a:tailEnd/>
            </a:ln>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I know the total amount MSW generated but not the category composition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13</xdr:row>
          <xdr:rowOff>182880</xdr:rowOff>
        </xdr:from>
        <xdr:to>
          <xdr:col>8</xdr:col>
          <xdr:colOff>22860</xdr:colOff>
          <xdr:row>15</xdr:row>
          <xdr:rowOff>0</xdr:rowOff>
        </xdr:to>
        <xdr:sp macro="" textlink="">
          <xdr:nvSpPr>
            <xdr:cNvPr id="22543" name="Option Button 15" hidden="1">
              <a:extLst>
                <a:ext uri="{63B3BB69-23CF-44E3-9099-C40C66FF867C}">
                  <a14:compatExt spid="_x0000_s22543"/>
                </a:ext>
                <a:ext uri="{FF2B5EF4-FFF2-40B4-BE49-F238E27FC236}">
                  <a16:creationId xmlns:a16="http://schemas.microsoft.com/office/drawing/2014/main" id="{00000000-0008-0000-0100-00000F58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miter lim="800000"/>
              <a:headEnd/>
              <a:tailEnd/>
            </a:ln>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I know the amount MSW (Tons/week) breakdown but not collection frequency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22860</xdr:colOff>
          <xdr:row>13</xdr:row>
          <xdr:rowOff>182880</xdr:rowOff>
        </xdr:from>
        <xdr:to>
          <xdr:col>15</xdr:col>
          <xdr:colOff>22860</xdr:colOff>
          <xdr:row>15</xdr:row>
          <xdr:rowOff>0</xdr:rowOff>
        </xdr:to>
        <xdr:sp macro="" textlink="">
          <xdr:nvSpPr>
            <xdr:cNvPr id="22544" name="Option Button 16" hidden="1">
              <a:extLst>
                <a:ext uri="{63B3BB69-23CF-44E3-9099-C40C66FF867C}">
                  <a14:compatExt spid="_x0000_s22544"/>
                </a:ext>
                <a:ext uri="{FF2B5EF4-FFF2-40B4-BE49-F238E27FC236}">
                  <a16:creationId xmlns:a16="http://schemas.microsoft.com/office/drawing/2014/main" id="{00000000-0008-0000-0100-00001058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miter lim="800000"/>
              <a:headEnd/>
              <a:tailEnd/>
            </a:ln>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I know the amount of MSW generated but not breakdown nor collection frequency</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441960</xdr:colOff>
          <xdr:row>11</xdr:row>
          <xdr:rowOff>152400</xdr:rowOff>
        </xdr:from>
        <xdr:to>
          <xdr:col>6</xdr:col>
          <xdr:colOff>22860</xdr:colOff>
          <xdr:row>12</xdr:row>
          <xdr:rowOff>175260</xdr:rowOff>
        </xdr:to>
        <xdr:sp macro="" textlink="">
          <xdr:nvSpPr>
            <xdr:cNvPr id="30726" name="Option Button 6" hidden="1">
              <a:extLst>
                <a:ext uri="{63B3BB69-23CF-44E3-9099-C40C66FF867C}">
                  <a14:compatExt spid="_x0000_s30726"/>
                </a:ext>
                <a:ext uri="{FF2B5EF4-FFF2-40B4-BE49-F238E27FC236}">
                  <a16:creationId xmlns:a16="http://schemas.microsoft.com/office/drawing/2014/main" id="{00000000-0008-0000-0200-00000678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miter lim="800000"/>
              <a:headEnd/>
              <a:tailEnd/>
            </a:ln>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I know the associated costs for each category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449580</xdr:colOff>
          <xdr:row>11</xdr:row>
          <xdr:rowOff>152400</xdr:rowOff>
        </xdr:from>
        <xdr:to>
          <xdr:col>10</xdr:col>
          <xdr:colOff>121920</xdr:colOff>
          <xdr:row>12</xdr:row>
          <xdr:rowOff>175260</xdr:rowOff>
        </xdr:to>
        <xdr:sp macro="" textlink="">
          <xdr:nvSpPr>
            <xdr:cNvPr id="30727" name="Option Button 7" hidden="1">
              <a:extLst>
                <a:ext uri="{63B3BB69-23CF-44E3-9099-C40C66FF867C}">
                  <a14:compatExt spid="_x0000_s30727"/>
                </a:ext>
                <a:ext uri="{FF2B5EF4-FFF2-40B4-BE49-F238E27FC236}">
                  <a16:creationId xmlns:a16="http://schemas.microsoft.com/office/drawing/2014/main" id="{00000000-0008-0000-0200-00000778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miter lim="800000"/>
              <a:headEnd/>
              <a:tailEnd/>
            </a:ln>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I want to use pre-set values for all categories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556260</xdr:colOff>
          <xdr:row>11</xdr:row>
          <xdr:rowOff>152400</xdr:rowOff>
        </xdr:from>
        <xdr:to>
          <xdr:col>14</xdr:col>
          <xdr:colOff>182880</xdr:colOff>
          <xdr:row>12</xdr:row>
          <xdr:rowOff>175260</xdr:rowOff>
        </xdr:to>
        <xdr:sp macro="" textlink="">
          <xdr:nvSpPr>
            <xdr:cNvPr id="30728" name="Option Button 8" hidden="1">
              <a:extLst>
                <a:ext uri="{63B3BB69-23CF-44E3-9099-C40C66FF867C}">
                  <a14:compatExt spid="_x0000_s30728"/>
                </a:ext>
                <a:ext uri="{FF2B5EF4-FFF2-40B4-BE49-F238E27FC236}">
                  <a16:creationId xmlns:a16="http://schemas.microsoft.com/office/drawing/2014/main" id="{00000000-0008-0000-0200-00000878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miter lim="800000"/>
              <a:headEnd/>
              <a:tailEnd/>
            </a:ln>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I want to copy the disposed waste values</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106680</xdr:colOff>
          <xdr:row>7</xdr:row>
          <xdr:rowOff>99060</xdr:rowOff>
        </xdr:from>
        <xdr:to>
          <xdr:col>10</xdr:col>
          <xdr:colOff>373380</xdr:colOff>
          <xdr:row>8</xdr:row>
          <xdr:rowOff>137160</xdr:rowOff>
        </xdr:to>
        <xdr:sp macro="" textlink="">
          <xdr:nvSpPr>
            <xdr:cNvPr id="34820" name="Option Button 4" hidden="1">
              <a:extLst>
                <a:ext uri="{63B3BB69-23CF-44E3-9099-C40C66FF867C}">
                  <a14:compatExt spid="_x0000_s34820"/>
                </a:ext>
                <a:ext uri="{FF2B5EF4-FFF2-40B4-BE49-F238E27FC236}">
                  <a16:creationId xmlns:a16="http://schemas.microsoft.com/office/drawing/2014/main" id="{00000000-0008-0000-0300-00000488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miter lim="800000"/>
              <a:headEnd/>
              <a:tailEnd/>
            </a:ln>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Select this option to input the average cost per week for a truck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99060</xdr:colOff>
          <xdr:row>11</xdr:row>
          <xdr:rowOff>45720</xdr:rowOff>
        </xdr:from>
        <xdr:to>
          <xdr:col>10</xdr:col>
          <xdr:colOff>365760</xdr:colOff>
          <xdr:row>12</xdr:row>
          <xdr:rowOff>68580</xdr:rowOff>
        </xdr:to>
        <xdr:sp macro="" textlink="">
          <xdr:nvSpPr>
            <xdr:cNvPr id="34822" name="Option Button 6" hidden="1">
              <a:extLst>
                <a:ext uri="{63B3BB69-23CF-44E3-9099-C40C66FF867C}">
                  <a14:compatExt spid="_x0000_s34822"/>
                </a:ext>
                <a:ext uri="{FF2B5EF4-FFF2-40B4-BE49-F238E27FC236}">
                  <a16:creationId xmlns:a16="http://schemas.microsoft.com/office/drawing/2014/main" id="{00000000-0008-0000-0300-00000688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miter lim="800000"/>
              <a:headEnd/>
              <a:tailEnd/>
            </a:ln>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Select this option to calculate truck cost per week below</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327660</xdr:colOff>
          <xdr:row>25</xdr:row>
          <xdr:rowOff>175260</xdr:rowOff>
        </xdr:from>
        <xdr:to>
          <xdr:col>7</xdr:col>
          <xdr:colOff>655320</xdr:colOff>
          <xdr:row>26</xdr:row>
          <xdr:rowOff>198120</xdr:rowOff>
        </xdr:to>
        <xdr:sp macro="" textlink="">
          <xdr:nvSpPr>
            <xdr:cNvPr id="34823" name="Button 7" hidden="1">
              <a:extLst>
                <a:ext uri="{63B3BB69-23CF-44E3-9099-C40C66FF867C}">
                  <a14:compatExt spid="_x0000_s34823"/>
                </a:ext>
                <a:ext uri="{FF2B5EF4-FFF2-40B4-BE49-F238E27FC236}">
                  <a16:creationId xmlns:a16="http://schemas.microsoft.com/office/drawing/2014/main" id="{00000000-0008-0000-0300-0000078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0" i="0" u="none" strike="noStrike" baseline="0">
                  <a:solidFill>
                    <a:srgbClr val="000000"/>
                  </a:solidFill>
                  <a:latin typeface="Calibri"/>
                  <a:ea typeface="Calibri"/>
                  <a:cs typeface="Calibri"/>
                </a:rPr>
                <a:t>Press for Pre-Set Values</a:t>
              </a:r>
            </a:p>
            <a:p>
              <a:pPr algn="ctr" rtl="0">
                <a:defRPr sz="1000"/>
              </a:pPr>
              <a:endParaRPr lang="en-US" sz="1200" b="0" i="0" u="none" strike="noStrike" baseline="0">
                <a:solidFill>
                  <a:srgbClr val="000000"/>
                </a:solidFill>
                <a:latin typeface="Calibri"/>
                <a:ea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670560</xdr:colOff>
          <xdr:row>25</xdr:row>
          <xdr:rowOff>175260</xdr:rowOff>
        </xdr:from>
        <xdr:to>
          <xdr:col>11</xdr:col>
          <xdr:colOff>114300</xdr:colOff>
          <xdr:row>26</xdr:row>
          <xdr:rowOff>198120</xdr:rowOff>
        </xdr:to>
        <xdr:sp macro="" textlink="">
          <xdr:nvSpPr>
            <xdr:cNvPr id="34824" name="Button 8" hidden="1">
              <a:extLst>
                <a:ext uri="{63B3BB69-23CF-44E3-9099-C40C66FF867C}">
                  <a14:compatExt spid="_x0000_s34824"/>
                </a:ext>
                <a:ext uri="{FF2B5EF4-FFF2-40B4-BE49-F238E27FC236}">
                  <a16:creationId xmlns:a16="http://schemas.microsoft.com/office/drawing/2014/main" id="{00000000-0008-0000-0300-0000088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0" i="0" u="none" strike="noStrike" baseline="0">
                  <a:solidFill>
                    <a:srgbClr val="000000"/>
                  </a:solidFill>
                  <a:latin typeface="Calibri"/>
                  <a:ea typeface="Calibri"/>
                  <a:cs typeface="Calibri"/>
                </a:rPr>
                <a:t>Press to Reset Table</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297180</xdr:colOff>
          <xdr:row>26</xdr:row>
          <xdr:rowOff>373380</xdr:rowOff>
        </xdr:from>
        <xdr:to>
          <xdr:col>5</xdr:col>
          <xdr:colOff>30480</xdr:colOff>
          <xdr:row>27</xdr:row>
          <xdr:rowOff>190500</xdr:rowOff>
        </xdr:to>
        <xdr:sp macro="" textlink="">
          <xdr:nvSpPr>
            <xdr:cNvPr id="28730" name="Check Box 58" hidden="1">
              <a:extLst>
                <a:ext uri="{63B3BB69-23CF-44E3-9099-C40C66FF867C}">
                  <a14:compatExt spid="_x0000_s28730"/>
                </a:ext>
                <a:ext uri="{FF2B5EF4-FFF2-40B4-BE49-F238E27FC236}">
                  <a16:creationId xmlns:a16="http://schemas.microsoft.com/office/drawing/2014/main" id="{00000000-0008-0000-0400-00003A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27</xdr:row>
          <xdr:rowOff>190500</xdr:rowOff>
        </xdr:from>
        <xdr:to>
          <xdr:col>5</xdr:col>
          <xdr:colOff>30480</xdr:colOff>
          <xdr:row>28</xdr:row>
          <xdr:rowOff>190500</xdr:rowOff>
        </xdr:to>
        <xdr:sp macro="" textlink="">
          <xdr:nvSpPr>
            <xdr:cNvPr id="28731" name="Check Box 59" hidden="1">
              <a:extLst>
                <a:ext uri="{63B3BB69-23CF-44E3-9099-C40C66FF867C}">
                  <a14:compatExt spid="_x0000_s28731"/>
                </a:ext>
                <a:ext uri="{FF2B5EF4-FFF2-40B4-BE49-F238E27FC236}">
                  <a16:creationId xmlns:a16="http://schemas.microsoft.com/office/drawing/2014/main" id="{00000000-0008-0000-0400-00003B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28</xdr:row>
          <xdr:rowOff>190500</xdr:rowOff>
        </xdr:from>
        <xdr:to>
          <xdr:col>5</xdr:col>
          <xdr:colOff>30480</xdr:colOff>
          <xdr:row>29</xdr:row>
          <xdr:rowOff>190500</xdr:rowOff>
        </xdr:to>
        <xdr:sp macro="" textlink="">
          <xdr:nvSpPr>
            <xdr:cNvPr id="28732" name="Check Box 60" hidden="1">
              <a:extLst>
                <a:ext uri="{63B3BB69-23CF-44E3-9099-C40C66FF867C}">
                  <a14:compatExt spid="_x0000_s28732"/>
                </a:ext>
                <a:ext uri="{FF2B5EF4-FFF2-40B4-BE49-F238E27FC236}">
                  <a16:creationId xmlns:a16="http://schemas.microsoft.com/office/drawing/2014/main" id="{00000000-0008-0000-0400-00003C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29</xdr:row>
          <xdr:rowOff>190500</xdr:rowOff>
        </xdr:from>
        <xdr:to>
          <xdr:col>5</xdr:col>
          <xdr:colOff>30480</xdr:colOff>
          <xdr:row>30</xdr:row>
          <xdr:rowOff>190500</xdr:rowOff>
        </xdr:to>
        <xdr:sp macro="" textlink="">
          <xdr:nvSpPr>
            <xdr:cNvPr id="28733" name="Check Box 61" hidden="1">
              <a:extLst>
                <a:ext uri="{63B3BB69-23CF-44E3-9099-C40C66FF867C}">
                  <a14:compatExt spid="_x0000_s28733"/>
                </a:ext>
                <a:ext uri="{FF2B5EF4-FFF2-40B4-BE49-F238E27FC236}">
                  <a16:creationId xmlns:a16="http://schemas.microsoft.com/office/drawing/2014/main" id="{00000000-0008-0000-0400-00003D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30</xdr:row>
          <xdr:rowOff>190500</xdr:rowOff>
        </xdr:from>
        <xdr:to>
          <xdr:col>5</xdr:col>
          <xdr:colOff>30480</xdr:colOff>
          <xdr:row>31</xdr:row>
          <xdr:rowOff>190500</xdr:rowOff>
        </xdr:to>
        <xdr:sp macro="" textlink="">
          <xdr:nvSpPr>
            <xdr:cNvPr id="28734" name="Check Box 62" hidden="1">
              <a:extLst>
                <a:ext uri="{63B3BB69-23CF-44E3-9099-C40C66FF867C}">
                  <a14:compatExt spid="_x0000_s28734"/>
                </a:ext>
                <a:ext uri="{FF2B5EF4-FFF2-40B4-BE49-F238E27FC236}">
                  <a16:creationId xmlns:a16="http://schemas.microsoft.com/office/drawing/2014/main" id="{00000000-0008-0000-0400-00003E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31</xdr:row>
          <xdr:rowOff>190500</xdr:rowOff>
        </xdr:from>
        <xdr:to>
          <xdr:col>5</xdr:col>
          <xdr:colOff>30480</xdr:colOff>
          <xdr:row>32</xdr:row>
          <xdr:rowOff>190500</xdr:rowOff>
        </xdr:to>
        <xdr:sp macro="" textlink="">
          <xdr:nvSpPr>
            <xdr:cNvPr id="28735" name="Check Box 63" hidden="1">
              <a:extLst>
                <a:ext uri="{63B3BB69-23CF-44E3-9099-C40C66FF867C}">
                  <a14:compatExt spid="_x0000_s28735"/>
                </a:ext>
                <a:ext uri="{FF2B5EF4-FFF2-40B4-BE49-F238E27FC236}">
                  <a16:creationId xmlns:a16="http://schemas.microsoft.com/office/drawing/2014/main" id="{00000000-0008-0000-0400-00003F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32</xdr:row>
          <xdr:rowOff>190500</xdr:rowOff>
        </xdr:from>
        <xdr:to>
          <xdr:col>5</xdr:col>
          <xdr:colOff>30480</xdr:colOff>
          <xdr:row>33</xdr:row>
          <xdr:rowOff>190500</xdr:rowOff>
        </xdr:to>
        <xdr:sp macro="" textlink="">
          <xdr:nvSpPr>
            <xdr:cNvPr id="28736" name="Check Box 64" hidden="1">
              <a:extLst>
                <a:ext uri="{63B3BB69-23CF-44E3-9099-C40C66FF867C}">
                  <a14:compatExt spid="_x0000_s28736"/>
                </a:ext>
                <a:ext uri="{FF2B5EF4-FFF2-40B4-BE49-F238E27FC236}">
                  <a16:creationId xmlns:a16="http://schemas.microsoft.com/office/drawing/2014/main" id="{00000000-0008-0000-0400-000040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33</xdr:row>
          <xdr:rowOff>190500</xdr:rowOff>
        </xdr:from>
        <xdr:to>
          <xdr:col>5</xdr:col>
          <xdr:colOff>30480</xdr:colOff>
          <xdr:row>34</xdr:row>
          <xdr:rowOff>190500</xdr:rowOff>
        </xdr:to>
        <xdr:sp macro="" textlink="">
          <xdr:nvSpPr>
            <xdr:cNvPr id="28737" name="Check Box 65" hidden="1">
              <a:extLst>
                <a:ext uri="{63B3BB69-23CF-44E3-9099-C40C66FF867C}">
                  <a14:compatExt spid="_x0000_s28737"/>
                </a:ext>
                <a:ext uri="{FF2B5EF4-FFF2-40B4-BE49-F238E27FC236}">
                  <a16:creationId xmlns:a16="http://schemas.microsoft.com/office/drawing/2014/main" id="{00000000-0008-0000-0400-000041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34</xdr:row>
          <xdr:rowOff>190500</xdr:rowOff>
        </xdr:from>
        <xdr:to>
          <xdr:col>5</xdr:col>
          <xdr:colOff>30480</xdr:colOff>
          <xdr:row>35</xdr:row>
          <xdr:rowOff>190500</xdr:rowOff>
        </xdr:to>
        <xdr:sp macro="" textlink="">
          <xdr:nvSpPr>
            <xdr:cNvPr id="28738" name="Check Box 66" hidden="1">
              <a:extLst>
                <a:ext uri="{63B3BB69-23CF-44E3-9099-C40C66FF867C}">
                  <a14:compatExt spid="_x0000_s28738"/>
                </a:ext>
                <a:ext uri="{FF2B5EF4-FFF2-40B4-BE49-F238E27FC236}">
                  <a16:creationId xmlns:a16="http://schemas.microsoft.com/office/drawing/2014/main" id="{00000000-0008-0000-0400-000042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35</xdr:row>
          <xdr:rowOff>190500</xdr:rowOff>
        </xdr:from>
        <xdr:to>
          <xdr:col>5</xdr:col>
          <xdr:colOff>30480</xdr:colOff>
          <xdr:row>36</xdr:row>
          <xdr:rowOff>190500</xdr:rowOff>
        </xdr:to>
        <xdr:sp macro="" textlink="">
          <xdr:nvSpPr>
            <xdr:cNvPr id="28739" name="Check Box 67" hidden="1">
              <a:extLst>
                <a:ext uri="{63B3BB69-23CF-44E3-9099-C40C66FF867C}">
                  <a14:compatExt spid="_x0000_s28739"/>
                </a:ext>
                <a:ext uri="{FF2B5EF4-FFF2-40B4-BE49-F238E27FC236}">
                  <a16:creationId xmlns:a16="http://schemas.microsoft.com/office/drawing/2014/main" id="{00000000-0008-0000-0400-000043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36</xdr:row>
          <xdr:rowOff>190500</xdr:rowOff>
        </xdr:from>
        <xdr:to>
          <xdr:col>5</xdr:col>
          <xdr:colOff>30480</xdr:colOff>
          <xdr:row>37</xdr:row>
          <xdr:rowOff>190500</xdr:rowOff>
        </xdr:to>
        <xdr:sp macro="" textlink="">
          <xdr:nvSpPr>
            <xdr:cNvPr id="28740" name="Check Box 68" hidden="1">
              <a:extLst>
                <a:ext uri="{63B3BB69-23CF-44E3-9099-C40C66FF867C}">
                  <a14:compatExt spid="_x0000_s28740"/>
                </a:ext>
                <a:ext uri="{FF2B5EF4-FFF2-40B4-BE49-F238E27FC236}">
                  <a16:creationId xmlns:a16="http://schemas.microsoft.com/office/drawing/2014/main" id="{00000000-0008-0000-0400-000044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37</xdr:row>
          <xdr:rowOff>190500</xdr:rowOff>
        </xdr:from>
        <xdr:to>
          <xdr:col>5</xdr:col>
          <xdr:colOff>30480</xdr:colOff>
          <xdr:row>38</xdr:row>
          <xdr:rowOff>190500</xdr:rowOff>
        </xdr:to>
        <xdr:sp macro="" textlink="">
          <xdr:nvSpPr>
            <xdr:cNvPr id="28741" name="Check Box 69" hidden="1">
              <a:extLst>
                <a:ext uri="{63B3BB69-23CF-44E3-9099-C40C66FF867C}">
                  <a14:compatExt spid="_x0000_s28741"/>
                </a:ext>
                <a:ext uri="{FF2B5EF4-FFF2-40B4-BE49-F238E27FC236}">
                  <a16:creationId xmlns:a16="http://schemas.microsoft.com/office/drawing/2014/main" id="{00000000-0008-0000-0400-000045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38</xdr:row>
          <xdr:rowOff>190500</xdr:rowOff>
        </xdr:from>
        <xdr:to>
          <xdr:col>5</xdr:col>
          <xdr:colOff>30480</xdr:colOff>
          <xdr:row>39</xdr:row>
          <xdr:rowOff>190500</xdr:rowOff>
        </xdr:to>
        <xdr:sp macro="" textlink="">
          <xdr:nvSpPr>
            <xdr:cNvPr id="28742" name="Check Box 70" hidden="1">
              <a:extLst>
                <a:ext uri="{63B3BB69-23CF-44E3-9099-C40C66FF867C}">
                  <a14:compatExt spid="_x0000_s28742"/>
                </a:ext>
                <a:ext uri="{FF2B5EF4-FFF2-40B4-BE49-F238E27FC236}">
                  <a16:creationId xmlns:a16="http://schemas.microsoft.com/office/drawing/2014/main" id="{00000000-0008-0000-0400-000046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39</xdr:row>
          <xdr:rowOff>190500</xdr:rowOff>
        </xdr:from>
        <xdr:to>
          <xdr:col>5</xdr:col>
          <xdr:colOff>30480</xdr:colOff>
          <xdr:row>40</xdr:row>
          <xdr:rowOff>190500</xdr:rowOff>
        </xdr:to>
        <xdr:sp macro="" textlink="">
          <xdr:nvSpPr>
            <xdr:cNvPr id="28743" name="Check Box 71" hidden="1">
              <a:extLst>
                <a:ext uri="{63B3BB69-23CF-44E3-9099-C40C66FF867C}">
                  <a14:compatExt spid="_x0000_s28743"/>
                </a:ext>
                <a:ext uri="{FF2B5EF4-FFF2-40B4-BE49-F238E27FC236}">
                  <a16:creationId xmlns:a16="http://schemas.microsoft.com/office/drawing/2014/main" id="{00000000-0008-0000-0400-000047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40</xdr:row>
          <xdr:rowOff>190500</xdr:rowOff>
        </xdr:from>
        <xdr:to>
          <xdr:col>5</xdr:col>
          <xdr:colOff>30480</xdr:colOff>
          <xdr:row>41</xdr:row>
          <xdr:rowOff>190500</xdr:rowOff>
        </xdr:to>
        <xdr:sp macro="" textlink="">
          <xdr:nvSpPr>
            <xdr:cNvPr id="28744" name="Check Box 72" hidden="1">
              <a:extLst>
                <a:ext uri="{63B3BB69-23CF-44E3-9099-C40C66FF867C}">
                  <a14:compatExt spid="_x0000_s28744"/>
                </a:ext>
                <a:ext uri="{FF2B5EF4-FFF2-40B4-BE49-F238E27FC236}">
                  <a16:creationId xmlns:a16="http://schemas.microsoft.com/office/drawing/2014/main" id="{00000000-0008-0000-0400-000048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41</xdr:row>
          <xdr:rowOff>190500</xdr:rowOff>
        </xdr:from>
        <xdr:to>
          <xdr:col>5</xdr:col>
          <xdr:colOff>30480</xdr:colOff>
          <xdr:row>42</xdr:row>
          <xdr:rowOff>190500</xdr:rowOff>
        </xdr:to>
        <xdr:sp macro="" textlink="">
          <xdr:nvSpPr>
            <xdr:cNvPr id="28745" name="Check Box 73" hidden="1">
              <a:extLst>
                <a:ext uri="{63B3BB69-23CF-44E3-9099-C40C66FF867C}">
                  <a14:compatExt spid="_x0000_s28745"/>
                </a:ext>
                <a:ext uri="{FF2B5EF4-FFF2-40B4-BE49-F238E27FC236}">
                  <a16:creationId xmlns:a16="http://schemas.microsoft.com/office/drawing/2014/main" id="{00000000-0008-0000-0400-000049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42</xdr:row>
          <xdr:rowOff>190500</xdr:rowOff>
        </xdr:from>
        <xdr:to>
          <xdr:col>5</xdr:col>
          <xdr:colOff>30480</xdr:colOff>
          <xdr:row>43</xdr:row>
          <xdr:rowOff>190500</xdr:rowOff>
        </xdr:to>
        <xdr:sp macro="" textlink="">
          <xdr:nvSpPr>
            <xdr:cNvPr id="28746" name="Check Box 74" hidden="1">
              <a:extLst>
                <a:ext uri="{63B3BB69-23CF-44E3-9099-C40C66FF867C}">
                  <a14:compatExt spid="_x0000_s28746"/>
                </a:ext>
                <a:ext uri="{FF2B5EF4-FFF2-40B4-BE49-F238E27FC236}">
                  <a16:creationId xmlns:a16="http://schemas.microsoft.com/office/drawing/2014/main" id="{00000000-0008-0000-0400-00004A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43</xdr:row>
          <xdr:rowOff>190500</xdr:rowOff>
        </xdr:from>
        <xdr:to>
          <xdr:col>5</xdr:col>
          <xdr:colOff>30480</xdr:colOff>
          <xdr:row>45</xdr:row>
          <xdr:rowOff>0</xdr:rowOff>
        </xdr:to>
        <xdr:sp macro="" textlink="">
          <xdr:nvSpPr>
            <xdr:cNvPr id="28747" name="Check Box 75" hidden="1">
              <a:extLst>
                <a:ext uri="{63B3BB69-23CF-44E3-9099-C40C66FF867C}">
                  <a14:compatExt spid="_x0000_s28747"/>
                </a:ext>
                <a:ext uri="{FF2B5EF4-FFF2-40B4-BE49-F238E27FC236}">
                  <a16:creationId xmlns:a16="http://schemas.microsoft.com/office/drawing/2014/main" id="{00000000-0008-0000-0400-00004B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46</xdr:row>
          <xdr:rowOff>403860</xdr:rowOff>
        </xdr:from>
        <xdr:to>
          <xdr:col>5</xdr:col>
          <xdr:colOff>22860</xdr:colOff>
          <xdr:row>47</xdr:row>
          <xdr:rowOff>190500</xdr:rowOff>
        </xdr:to>
        <xdr:sp macro="" textlink="">
          <xdr:nvSpPr>
            <xdr:cNvPr id="28766" name="Check Box 94" hidden="1">
              <a:extLst>
                <a:ext uri="{63B3BB69-23CF-44E3-9099-C40C66FF867C}">
                  <a14:compatExt spid="_x0000_s28766"/>
                </a:ext>
                <a:ext uri="{FF2B5EF4-FFF2-40B4-BE49-F238E27FC236}">
                  <a16:creationId xmlns:a16="http://schemas.microsoft.com/office/drawing/2014/main" id="{00000000-0008-0000-0400-00005E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47</xdr:row>
          <xdr:rowOff>190500</xdr:rowOff>
        </xdr:from>
        <xdr:to>
          <xdr:col>5</xdr:col>
          <xdr:colOff>22860</xdr:colOff>
          <xdr:row>48</xdr:row>
          <xdr:rowOff>190500</xdr:rowOff>
        </xdr:to>
        <xdr:sp macro="" textlink="">
          <xdr:nvSpPr>
            <xdr:cNvPr id="28767" name="Check Box 95" hidden="1">
              <a:extLst>
                <a:ext uri="{63B3BB69-23CF-44E3-9099-C40C66FF867C}">
                  <a14:compatExt spid="_x0000_s28767"/>
                </a:ext>
                <a:ext uri="{FF2B5EF4-FFF2-40B4-BE49-F238E27FC236}">
                  <a16:creationId xmlns:a16="http://schemas.microsoft.com/office/drawing/2014/main" id="{00000000-0008-0000-0400-00005F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48</xdr:row>
          <xdr:rowOff>190500</xdr:rowOff>
        </xdr:from>
        <xdr:to>
          <xdr:col>5</xdr:col>
          <xdr:colOff>22860</xdr:colOff>
          <xdr:row>49</xdr:row>
          <xdr:rowOff>190500</xdr:rowOff>
        </xdr:to>
        <xdr:sp macro="" textlink="">
          <xdr:nvSpPr>
            <xdr:cNvPr id="28768" name="Check Box 96" hidden="1">
              <a:extLst>
                <a:ext uri="{63B3BB69-23CF-44E3-9099-C40C66FF867C}">
                  <a14:compatExt spid="_x0000_s28768"/>
                </a:ext>
                <a:ext uri="{FF2B5EF4-FFF2-40B4-BE49-F238E27FC236}">
                  <a16:creationId xmlns:a16="http://schemas.microsoft.com/office/drawing/2014/main" id="{00000000-0008-0000-0400-000060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49</xdr:row>
          <xdr:rowOff>190500</xdr:rowOff>
        </xdr:from>
        <xdr:to>
          <xdr:col>5</xdr:col>
          <xdr:colOff>22860</xdr:colOff>
          <xdr:row>51</xdr:row>
          <xdr:rowOff>0</xdr:rowOff>
        </xdr:to>
        <xdr:sp macro="" textlink="">
          <xdr:nvSpPr>
            <xdr:cNvPr id="28769" name="Check Box 97" hidden="1">
              <a:extLst>
                <a:ext uri="{63B3BB69-23CF-44E3-9099-C40C66FF867C}">
                  <a14:compatExt spid="_x0000_s28769"/>
                </a:ext>
                <a:ext uri="{FF2B5EF4-FFF2-40B4-BE49-F238E27FC236}">
                  <a16:creationId xmlns:a16="http://schemas.microsoft.com/office/drawing/2014/main" id="{00000000-0008-0000-0400-000061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50</xdr:row>
          <xdr:rowOff>190500</xdr:rowOff>
        </xdr:from>
        <xdr:to>
          <xdr:col>5</xdr:col>
          <xdr:colOff>22860</xdr:colOff>
          <xdr:row>52</xdr:row>
          <xdr:rowOff>0</xdr:rowOff>
        </xdr:to>
        <xdr:sp macro="" textlink="">
          <xdr:nvSpPr>
            <xdr:cNvPr id="28770" name="Check Box 98" hidden="1">
              <a:extLst>
                <a:ext uri="{63B3BB69-23CF-44E3-9099-C40C66FF867C}">
                  <a14:compatExt spid="_x0000_s28770"/>
                </a:ext>
                <a:ext uri="{FF2B5EF4-FFF2-40B4-BE49-F238E27FC236}">
                  <a16:creationId xmlns:a16="http://schemas.microsoft.com/office/drawing/2014/main" id="{00000000-0008-0000-0400-000062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51</xdr:row>
          <xdr:rowOff>190500</xdr:rowOff>
        </xdr:from>
        <xdr:to>
          <xdr:col>5</xdr:col>
          <xdr:colOff>22860</xdr:colOff>
          <xdr:row>53</xdr:row>
          <xdr:rowOff>0</xdr:rowOff>
        </xdr:to>
        <xdr:sp macro="" textlink="">
          <xdr:nvSpPr>
            <xdr:cNvPr id="28771" name="Check Box 99" hidden="1">
              <a:extLst>
                <a:ext uri="{63B3BB69-23CF-44E3-9099-C40C66FF867C}">
                  <a14:compatExt spid="_x0000_s28771"/>
                </a:ext>
                <a:ext uri="{FF2B5EF4-FFF2-40B4-BE49-F238E27FC236}">
                  <a16:creationId xmlns:a16="http://schemas.microsoft.com/office/drawing/2014/main" id="{00000000-0008-0000-0400-000063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52</xdr:row>
          <xdr:rowOff>190500</xdr:rowOff>
        </xdr:from>
        <xdr:to>
          <xdr:col>5</xdr:col>
          <xdr:colOff>22860</xdr:colOff>
          <xdr:row>54</xdr:row>
          <xdr:rowOff>0</xdr:rowOff>
        </xdr:to>
        <xdr:sp macro="" textlink="">
          <xdr:nvSpPr>
            <xdr:cNvPr id="28772" name="Check Box 100" hidden="1">
              <a:extLst>
                <a:ext uri="{63B3BB69-23CF-44E3-9099-C40C66FF867C}">
                  <a14:compatExt spid="_x0000_s28772"/>
                </a:ext>
                <a:ext uri="{FF2B5EF4-FFF2-40B4-BE49-F238E27FC236}">
                  <a16:creationId xmlns:a16="http://schemas.microsoft.com/office/drawing/2014/main" id="{00000000-0008-0000-0400-000064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53</xdr:row>
          <xdr:rowOff>190500</xdr:rowOff>
        </xdr:from>
        <xdr:to>
          <xdr:col>5</xdr:col>
          <xdr:colOff>22860</xdr:colOff>
          <xdr:row>55</xdr:row>
          <xdr:rowOff>0</xdr:rowOff>
        </xdr:to>
        <xdr:sp macro="" textlink="">
          <xdr:nvSpPr>
            <xdr:cNvPr id="28773" name="Check Box 101" hidden="1">
              <a:extLst>
                <a:ext uri="{63B3BB69-23CF-44E3-9099-C40C66FF867C}">
                  <a14:compatExt spid="_x0000_s28773"/>
                </a:ext>
                <a:ext uri="{FF2B5EF4-FFF2-40B4-BE49-F238E27FC236}">
                  <a16:creationId xmlns:a16="http://schemas.microsoft.com/office/drawing/2014/main" id="{00000000-0008-0000-0400-000065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54</xdr:row>
          <xdr:rowOff>190500</xdr:rowOff>
        </xdr:from>
        <xdr:to>
          <xdr:col>5</xdr:col>
          <xdr:colOff>22860</xdr:colOff>
          <xdr:row>56</xdr:row>
          <xdr:rowOff>0</xdr:rowOff>
        </xdr:to>
        <xdr:sp macro="" textlink="">
          <xdr:nvSpPr>
            <xdr:cNvPr id="28774" name="Check Box 102" hidden="1">
              <a:extLst>
                <a:ext uri="{63B3BB69-23CF-44E3-9099-C40C66FF867C}">
                  <a14:compatExt spid="_x0000_s28774"/>
                </a:ext>
                <a:ext uri="{FF2B5EF4-FFF2-40B4-BE49-F238E27FC236}">
                  <a16:creationId xmlns:a16="http://schemas.microsoft.com/office/drawing/2014/main" id="{00000000-0008-0000-0400-000066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55</xdr:row>
          <xdr:rowOff>190500</xdr:rowOff>
        </xdr:from>
        <xdr:to>
          <xdr:col>5</xdr:col>
          <xdr:colOff>22860</xdr:colOff>
          <xdr:row>57</xdr:row>
          <xdr:rowOff>0</xdr:rowOff>
        </xdr:to>
        <xdr:sp macro="" textlink="">
          <xdr:nvSpPr>
            <xdr:cNvPr id="28775" name="Check Box 103" hidden="1">
              <a:extLst>
                <a:ext uri="{63B3BB69-23CF-44E3-9099-C40C66FF867C}">
                  <a14:compatExt spid="_x0000_s28775"/>
                </a:ext>
                <a:ext uri="{FF2B5EF4-FFF2-40B4-BE49-F238E27FC236}">
                  <a16:creationId xmlns:a16="http://schemas.microsoft.com/office/drawing/2014/main" id="{00000000-0008-0000-0400-000067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58</xdr:row>
          <xdr:rowOff>403860</xdr:rowOff>
        </xdr:from>
        <xdr:to>
          <xdr:col>5</xdr:col>
          <xdr:colOff>30480</xdr:colOff>
          <xdr:row>59</xdr:row>
          <xdr:rowOff>190500</xdr:rowOff>
        </xdr:to>
        <xdr:sp macro="" textlink="">
          <xdr:nvSpPr>
            <xdr:cNvPr id="28784" name="Check Box 112" hidden="1">
              <a:extLst>
                <a:ext uri="{63B3BB69-23CF-44E3-9099-C40C66FF867C}">
                  <a14:compatExt spid="_x0000_s28784"/>
                </a:ext>
                <a:ext uri="{FF2B5EF4-FFF2-40B4-BE49-F238E27FC236}">
                  <a16:creationId xmlns:a16="http://schemas.microsoft.com/office/drawing/2014/main" id="{00000000-0008-0000-0400-000070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59</xdr:row>
          <xdr:rowOff>190500</xdr:rowOff>
        </xdr:from>
        <xdr:to>
          <xdr:col>5</xdr:col>
          <xdr:colOff>30480</xdr:colOff>
          <xdr:row>60</xdr:row>
          <xdr:rowOff>190500</xdr:rowOff>
        </xdr:to>
        <xdr:sp macro="" textlink="">
          <xdr:nvSpPr>
            <xdr:cNvPr id="28785" name="Check Box 113" hidden="1">
              <a:extLst>
                <a:ext uri="{63B3BB69-23CF-44E3-9099-C40C66FF867C}">
                  <a14:compatExt spid="_x0000_s28785"/>
                </a:ext>
                <a:ext uri="{FF2B5EF4-FFF2-40B4-BE49-F238E27FC236}">
                  <a16:creationId xmlns:a16="http://schemas.microsoft.com/office/drawing/2014/main" id="{00000000-0008-0000-0400-000071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60</xdr:row>
          <xdr:rowOff>190500</xdr:rowOff>
        </xdr:from>
        <xdr:to>
          <xdr:col>5</xdr:col>
          <xdr:colOff>30480</xdr:colOff>
          <xdr:row>61</xdr:row>
          <xdr:rowOff>190500</xdr:rowOff>
        </xdr:to>
        <xdr:sp macro="" textlink="">
          <xdr:nvSpPr>
            <xdr:cNvPr id="28786" name="Check Box 114" hidden="1">
              <a:extLst>
                <a:ext uri="{63B3BB69-23CF-44E3-9099-C40C66FF867C}">
                  <a14:compatExt spid="_x0000_s28786"/>
                </a:ext>
                <a:ext uri="{FF2B5EF4-FFF2-40B4-BE49-F238E27FC236}">
                  <a16:creationId xmlns:a16="http://schemas.microsoft.com/office/drawing/2014/main" id="{00000000-0008-0000-0400-000072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61</xdr:row>
          <xdr:rowOff>190500</xdr:rowOff>
        </xdr:from>
        <xdr:to>
          <xdr:col>5</xdr:col>
          <xdr:colOff>30480</xdr:colOff>
          <xdr:row>62</xdr:row>
          <xdr:rowOff>190500</xdr:rowOff>
        </xdr:to>
        <xdr:sp macro="" textlink="">
          <xdr:nvSpPr>
            <xdr:cNvPr id="28787" name="Check Box 115" hidden="1">
              <a:extLst>
                <a:ext uri="{63B3BB69-23CF-44E3-9099-C40C66FF867C}">
                  <a14:compatExt spid="_x0000_s28787"/>
                </a:ext>
                <a:ext uri="{FF2B5EF4-FFF2-40B4-BE49-F238E27FC236}">
                  <a16:creationId xmlns:a16="http://schemas.microsoft.com/office/drawing/2014/main" id="{00000000-0008-0000-0400-000073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62</xdr:row>
          <xdr:rowOff>190500</xdr:rowOff>
        </xdr:from>
        <xdr:to>
          <xdr:col>5</xdr:col>
          <xdr:colOff>30480</xdr:colOff>
          <xdr:row>63</xdr:row>
          <xdr:rowOff>190500</xdr:rowOff>
        </xdr:to>
        <xdr:sp macro="" textlink="">
          <xdr:nvSpPr>
            <xdr:cNvPr id="28788" name="Check Box 116" hidden="1">
              <a:extLst>
                <a:ext uri="{63B3BB69-23CF-44E3-9099-C40C66FF867C}">
                  <a14:compatExt spid="_x0000_s28788"/>
                </a:ext>
                <a:ext uri="{FF2B5EF4-FFF2-40B4-BE49-F238E27FC236}">
                  <a16:creationId xmlns:a16="http://schemas.microsoft.com/office/drawing/2014/main" id="{00000000-0008-0000-0400-000074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63</xdr:row>
          <xdr:rowOff>190500</xdr:rowOff>
        </xdr:from>
        <xdr:to>
          <xdr:col>5</xdr:col>
          <xdr:colOff>30480</xdr:colOff>
          <xdr:row>64</xdr:row>
          <xdr:rowOff>190500</xdr:rowOff>
        </xdr:to>
        <xdr:sp macro="" textlink="">
          <xdr:nvSpPr>
            <xdr:cNvPr id="28789" name="Check Box 117" hidden="1">
              <a:extLst>
                <a:ext uri="{63B3BB69-23CF-44E3-9099-C40C66FF867C}">
                  <a14:compatExt spid="_x0000_s28789"/>
                </a:ext>
                <a:ext uri="{FF2B5EF4-FFF2-40B4-BE49-F238E27FC236}">
                  <a16:creationId xmlns:a16="http://schemas.microsoft.com/office/drawing/2014/main" id="{00000000-0008-0000-0400-000075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64</xdr:row>
          <xdr:rowOff>190500</xdr:rowOff>
        </xdr:from>
        <xdr:to>
          <xdr:col>5</xdr:col>
          <xdr:colOff>30480</xdr:colOff>
          <xdr:row>65</xdr:row>
          <xdr:rowOff>190500</xdr:rowOff>
        </xdr:to>
        <xdr:sp macro="" textlink="">
          <xdr:nvSpPr>
            <xdr:cNvPr id="28790" name="Check Box 118" hidden="1">
              <a:extLst>
                <a:ext uri="{63B3BB69-23CF-44E3-9099-C40C66FF867C}">
                  <a14:compatExt spid="_x0000_s28790"/>
                </a:ext>
                <a:ext uri="{FF2B5EF4-FFF2-40B4-BE49-F238E27FC236}">
                  <a16:creationId xmlns:a16="http://schemas.microsoft.com/office/drawing/2014/main" id="{00000000-0008-0000-0400-000076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65</xdr:row>
          <xdr:rowOff>190500</xdr:rowOff>
        </xdr:from>
        <xdr:to>
          <xdr:col>5</xdr:col>
          <xdr:colOff>30480</xdr:colOff>
          <xdr:row>66</xdr:row>
          <xdr:rowOff>190500</xdr:rowOff>
        </xdr:to>
        <xdr:sp macro="" textlink="">
          <xdr:nvSpPr>
            <xdr:cNvPr id="28791" name="Check Box 119" hidden="1">
              <a:extLst>
                <a:ext uri="{63B3BB69-23CF-44E3-9099-C40C66FF867C}">
                  <a14:compatExt spid="_x0000_s28791"/>
                </a:ext>
                <a:ext uri="{FF2B5EF4-FFF2-40B4-BE49-F238E27FC236}">
                  <a16:creationId xmlns:a16="http://schemas.microsoft.com/office/drawing/2014/main" id="{00000000-0008-0000-0400-000077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66</xdr:row>
          <xdr:rowOff>190500</xdr:rowOff>
        </xdr:from>
        <xdr:to>
          <xdr:col>5</xdr:col>
          <xdr:colOff>30480</xdr:colOff>
          <xdr:row>67</xdr:row>
          <xdr:rowOff>190500</xdr:rowOff>
        </xdr:to>
        <xdr:sp macro="" textlink="">
          <xdr:nvSpPr>
            <xdr:cNvPr id="28792" name="Check Box 120" hidden="1">
              <a:extLst>
                <a:ext uri="{63B3BB69-23CF-44E3-9099-C40C66FF867C}">
                  <a14:compatExt spid="_x0000_s28792"/>
                </a:ext>
                <a:ext uri="{FF2B5EF4-FFF2-40B4-BE49-F238E27FC236}">
                  <a16:creationId xmlns:a16="http://schemas.microsoft.com/office/drawing/2014/main" id="{00000000-0008-0000-0400-000078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67</xdr:row>
          <xdr:rowOff>190500</xdr:rowOff>
        </xdr:from>
        <xdr:to>
          <xdr:col>5</xdr:col>
          <xdr:colOff>30480</xdr:colOff>
          <xdr:row>68</xdr:row>
          <xdr:rowOff>190500</xdr:rowOff>
        </xdr:to>
        <xdr:sp macro="" textlink="">
          <xdr:nvSpPr>
            <xdr:cNvPr id="28793" name="Check Box 121" hidden="1">
              <a:extLst>
                <a:ext uri="{63B3BB69-23CF-44E3-9099-C40C66FF867C}">
                  <a14:compatExt spid="_x0000_s28793"/>
                </a:ext>
                <a:ext uri="{FF2B5EF4-FFF2-40B4-BE49-F238E27FC236}">
                  <a16:creationId xmlns:a16="http://schemas.microsoft.com/office/drawing/2014/main" id="{00000000-0008-0000-0400-000079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68</xdr:row>
          <xdr:rowOff>190500</xdr:rowOff>
        </xdr:from>
        <xdr:to>
          <xdr:col>5</xdr:col>
          <xdr:colOff>30480</xdr:colOff>
          <xdr:row>69</xdr:row>
          <xdr:rowOff>190500</xdr:rowOff>
        </xdr:to>
        <xdr:sp macro="" textlink="">
          <xdr:nvSpPr>
            <xdr:cNvPr id="28794" name="Check Box 122" hidden="1">
              <a:extLst>
                <a:ext uri="{63B3BB69-23CF-44E3-9099-C40C66FF867C}">
                  <a14:compatExt spid="_x0000_s28794"/>
                </a:ext>
                <a:ext uri="{FF2B5EF4-FFF2-40B4-BE49-F238E27FC236}">
                  <a16:creationId xmlns:a16="http://schemas.microsoft.com/office/drawing/2014/main" id="{00000000-0008-0000-0400-00007A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69</xdr:row>
          <xdr:rowOff>190500</xdr:rowOff>
        </xdr:from>
        <xdr:to>
          <xdr:col>5</xdr:col>
          <xdr:colOff>30480</xdr:colOff>
          <xdr:row>70</xdr:row>
          <xdr:rowOff>190500</xdr:rowOff>
        </xdr:to>
        <xdr:sp macro="" textlink="">
          <xdr:nvSpPr>
            <xdr:cNvPr id="28795" name="Check Box 123" hidden="1">
              <a:extLst>
                <a:ext uri="{63B3BB69-23CF-44E3-9099-C40C66FF867C}">
                  <a14:compatExt spid="_x0000_s28795"/>
                </a:ext>
                <a:ext uri="{FF2B5EF4-FFF2-40B4-BE49-F238E27FC236}">
                  <a16:creationId xmlns:a16="http://schemas.microsoft.com/office/drawing/2014/main" id="{00000000-0008-0000-0400-00007B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70</xdr:row>
          <xdr:rowOff>190500</xdr:rowOff>
        </xdr:from>
        <xdr:to>
          <xdr:col>5</xdr:col>
          <xdr:colOff>30480</xdr:colOff>
          <xdr:row>71</xdr:row>
          <xdr:rowOff>190500</xdr:rowOff>
        </xdr:to>
        <xdr:sp macro="" textlink="">
          <xdr:nvSpPr>
            <xdr:cNvPr id="28796" name="Check Box 124" hidden="1">
              <a:extLst>
                <a:ext uri="{63B3BB69-23CF-44E3-9099-C40C66FF867C}">
                  <a14:compatExt spid="_x0000_s28796"/>
                </a:ext>
                <a:ext uri="{FF2B5EF4-FFF2-40B4-BE49-F238E27FC236}">
                  <a16:creationId xmlns:a16="http://schemas.microsoft.com/office/drawing/2014/main" id="{00000000-0008-0000-0400-00007C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71</xdr:row>
          <xdr:rowOff>190500</xdr:rowOff>
        </xdr:from>
        <xdr:to>
          <xdr:col>5</xdr:col>
          <xdr:colOff>30480</xdr:colOff>
          <xdr:row>72</xdr:row>
          <xdr:rowOff>190500</xdr:rowOff>
        </xdr:to>
        <xdr:sp macro="" textlink="">
          <xdr:nvSpPr>
            <xdr:cNvPr id="28797" name="Check Box 125" hidden="1">
              <a:extLst>
                <a:ext uri="{63B3BB69-23CF-44E3-9099-C40C66FF867C}">
                  <a14:compatExt spid="_x0000_s28797"/>
                </a:ext>
                <a:ext uri="{FF2B5EF4-FFF2-40B4-BE49-F238E27FC236}">
                  <a16:creationId xmlns:a16="http://schemas.microsoft.com/office/drawing/2014/main" id="{00000000-0008-0000-0400-00007D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72</xdr:row>
          <xdr:rowOff>190500</xdr:rowOff>
        </xdr:from>
        <xdr:to>
          <xdr:col>5</xdr:col>
          <xdr:colOff>30480</xdr:colOff>
          <xdr:row>73</xdr:row>
          <xdr:rowOff>190500</xdr:rowOff>
        </xdr:to>
        <xdr:sp macro="" textlink="">
          <xdr:nvSpPr>
            <xdr:cNvPr id="28798" name="Check Box 126" hidden="1">
              <a:extLst>
                <a:ext uri="{63B3BB69-23CF-44E3-9099-C40C66FF867C}">
                  <a14:compatExt spid="_x0000_s28798"/>
                </a:ext>
                <a:ext uri="{FF2B5EF4-FFF2-40B4-BE49-F238E27FC236}">
                  <a16:creationId xmlns:a16="http://schemas.microsoft.com/office/drawing/2014/main" id="{00000000-0008-0000-0400-00007E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73</xdr:row>
          <xdr:rowOff>190500</xdr:rowOff>
        </xdr:from>
        <xdr:to>
          <xdr:col>5</xdr:col>
          <xdr:colOff>30480</xdr:colOff>
          <xdr:row>74</xdr:row>
          <xdr:rowOff>190500</xdr:rowOff>
        </xdr:to>
        <xdr:sp macro="" textlink="">
          <xdr:nvSpPr>
            <xdr:cNvPr id="28799" name="Check Box 127" hidden="1">
              <a:extLst>
                <a:ext uri="{63B3BB69-23CF-44E3-9099-C40C66FF867C}">
                  <a14:compatExt spid="_x0000_s28799"/>
                </a:ext>
                <a:ext uri="{FF2B5EF4-FFF2-40B4-BE49-F238E27FC236}">
                  <a16:creationId xmlns:a16="http://schemas.microsoft.com/office/drawing/2014/main" id="{00000000-0008-0000-0400-00007F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74</xdr:row>
          <xdr:rowOff>190500</xdr:rowOff>
        </xdr:from>
        <xdr:to>
          <xdr:col>5</xdr:col>
          <xdr:colOff>30480</xdr:colOff>
          <xdr:row>75</xdr:row>
          <xdr:rowOff>190500</xdr:rowOff>
        </xdr:to>
        <xdr:sp macro="" textlink="">
          <xdr:nvSpPr>
            <xdr:cNvPr id="28800" name="Check Box 128" hidden="1">
              <a:extLst>
                <a:ext uri="{63B3BB69-23CF-44E3-9099-C40C66FF867C}">
                  <a14:compatExt spid="_x0000_s28800"/>
                </a:ext>
                <a:ext uri="{FF2B5EF4-FFF2-40B4-BE49-F238E27FC236}">
                  <a16:creationId xmlns:a16="http://schemas.microsoft.com/office/drawing/2014/main" id="{00000000-0008-0000-0400-000080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75</xdr:row>
          <xdr:rowOff>190500</xdr:rowOff>
        </xdr:from>
        <xdr:to>
          <xdr:col>5</xdr:col>
          <xdr:colOff>30480</xdr:colOff>
          <xdr:row>77</xdr:row>
          <xdr:rowOff>0</xdr:rowOff>
        </xdr:to>
        <xdr:sp macro="" textlink="">
          <xdr:nvSpPr>
            <xdr:cNvPr id="28801" name="Check Box 129" hidden="1">
              <a:extLst>
                <a:ext uri="{63B3BB69-23CF-44E3-9099-C40C66FF867C}">
                  <a14:compatExt spid="_x0000_s28801"/>
                </a:ext>
                <a:ext uri="{FF2B5EF4-FFF2-40B4-BE49-F238E27FC236}">
                  <a16:creationId xmlns:a16="http://schemas.microsoft.com/office/drawing/2014/main" id="{00000000-0008-0000-0400-000081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78</xdr:row>
          <xdr:rowOff>403860</xdr:rowOff>
        </xdr:from>
        <xdr:to>
          <xdr:col>5</xdr:col>
          <xdr:colOff>30480</xdr:colOff>
          <xdr:row>79</xdr:row>
          <xdr:rowOff>190500</xdr:rowOff>
        </xdr:to>
        <xdr:sp macro="" textlink="">
          <xdr:nvSpPr>
            <xdr:cNvPr id="28820" name="Check Box 148" hidden="1">
              <a:extLst>
                <a:ext uri="{63B3BB69-23CF-44E3-9099-C40C66FF867C}">
                  <a14:compatExt spid="_x0000_s28820"/>
                </a:ext>
                <a:ext uri="{FF2B5EF4-FFF2-40B4-BE49-F238E27FC236}">
                  <a16:creationId xmlns:a16="http://schemas.microsoft.com/office/drawing/2014/main" id="{00000000-0008-0000-0400-000094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79</xdr:row>
          <xdr:rowOff>190500</xdr:rowOff>
        </xdr:from>
        <xdr:to>
          <xdr:col>5</xdr:col>
          <xdr:colOff>30480</xdr:colOff>
          <xdr:row>80</xdr:row>
          <xdr:rowOff>190500</xdr:rowOff>
        </xdr:to>
        <xdr:sp macro="" textlink="">
          <xdr:nvSpPr>
            <xdr:cNvPr id="28821" name="Check Box 149" hidden="1">
              <a:extLst>
                <a:ext uri="{63B3BB69-23CF-44E3-9099-C40C66FF867C}">
                  <a14:compatExt spid="_x0000_s28821"/>
                </a:ext>
                <a:ext uri="{FF2B5EF4-FFF2-40B4-BE49-F238E27FC236}">
                  <a16:creationId xmlns:a16="http://schemas.microsoft.com/office/drawing/2014/main" id="{00000000-0008-0000-0400-000095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80</xdr:row>
          <xdr:rowOff>190500</xdr:rowOff>
        </xdr:from>
        <xdr:to>
          <xdr:col>5</xdr:col>
          <xdr:colOff>30480</xdr:colOff>
          <xdr:row>81</xdr:row>
          <xdr:rowOff>190500</xdr:rowOff>
        </xdr:to>
        <xdr:sp macro="" textlink="">
          <xdr:nvSpPr>
            <xdr:cNvPr id="28822" name="Check Box 150" hidden="1">
              <a:extLst>
                <a:ext uri="{63B3BB69-23CF-44E3-9099-C40C66FF867C}">
                  <a14:compatExt spid="_x0000_s28822"/>
                </a:ext>
                <a:ext uri="{FF2B5EF4-FFF2-40B4-BE49-F238E27FC236}">
                  <a16:creationId xmlns:a16="http://schemas.microsoft.com/office/drawing/2014/main" id="{00000000-0008-0000-0400-000096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81</xdr:row>
          <xdr:rowOff>190500</xdr:rowOff>
        </xdr:from>
        <xdr:to>
          <xdr:col>5</xdr:col>
          <xdr:colOff>30480</xdr:colOff>
          <xdr:row>82</xdr:row>
          <xdr:rowOff>190500</xdr:rowOff>
        </xdr:to>
        <xdr:sp macro="" textlink="">
          <xdr:nvSpPr>
            <xdr:cNvPr id="28823" name="Check Box 151" hidden="1">
              <a:extLst>
                <a:ext uri="{63B3BB69-23CF-44E3-9099-C40C66FF867C}">
                  <a14:compatExt spid="_x0000_s28823"/>
                </a:ext>
                <a:ext uri="{FF2B5EF4-FFF2-40B4-BE49-F238E27FC236}">
                  <a16:creationId xmlns:a16="http://schemas.microsoft.com/office/drawing/2014/main" id="{00000000-0008-0000-0400-000097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82</xdr:row>
          <xdr:rowOff>190500</xdr:rowOff>
        </xdr:from>
        <xdr:to>
          <xdr:col>5</xdr:col>
          <xdr:colOff>30480</xdr:colOff>
          <xdr:row>83</xdr:row>
          <xdr:rowOff>190500</xdr:rowOff>
        </xdr:to>
        <xdr:sp macro="" textlink="">
          <xdr:nvSpPr>
            <xdr:cNvPr id="28824" name="Check Box 152" hidden="1">
              <a:extLst>
                <a:ext uri="{63B3BB69-23CF-44E3-9099-C40C66FF867C}">
                  <a14:compatExt spid="_x0000_s28824"/>
                </a:ext>
                <a:ext uri="{FF2B5EF4-FFF2-40B4-BE49-F238E27FC236}">
                  <a16:creationId xmlns:a16="http://schemas.microsoft.com/office/drawing/2014/main" id="{00000000-0008-0000-0400-000098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83</xdr:row>
          <xdr:rowOff>190500</xdr:rowOff>
        </xdr:from>
        <xdr:to>
          <xdr:col>5</xdr:col>
          <xdr:colOff>30480</xdr:colOff>
          <xdr:row>84</xdr:row>
          <xdr:rowOff>190500</xdr:rowOff>
        </xdr:to>
        <xdr:sp macro="" textlink="">
          <xdr:nvSpPr>
            <xdr:cNvPr id="28825" name="Check Box 153" hidden="1">
              <a:extLst>
                <a:ext uri="{63B3BB69-23CF-44E3-9099-C40C66FF867C}">
                  <a14:compatExt spid="_x0000_s28825"/>
                </a:ext>
                <a:ext uri="{FF2B5EF4-FFF2-40B4-BE49-F238E27FC236}">
                  <a16:creationId xmlns:a16="http://schemas.microsoft.com/office/drawing/2014/main" id="{00000000-0008-0000-0400-000099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84</xdr:row>
          <xdr:rowOff>190500</xdr:rowOff>
        </xdr:from>
        <xdr:to>
          <xdr:col>5</xdr:col>
          <xdr:colOff>30480</xdr:colOff>
          <xdr:row>85</xdr:row>
          <xdr:rowOff>190500</xdr:rowOff>
        </xdr:to>
        <xdr:sp macro="" textlink="">
          <xdr:nvSpPr>
            <xdr:cNvPr id="28826" name="Check Box 154" hidden="1">
              <a:extLst>
                <a:ext uri="{63B3BB69-23CF-44E3-9099-C40C66FF867C}">
                  <a14:compatExt spid="_x0000_s28826"/>
                </a:ext>
                <a:ext uri="{FF2B5EF4-FFF2-40B4-BE49-F238E27FC236}">
                  <a16:creationId xmlns:a16="http://schemas.microsoft.com/office/drawing/2014/main" id="{00000000-0008-0000-0400-00009A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85</xdr:row>
          <xdr:rowOff>190500</xdr:rowOff>
        </xdr:from>
        <xdr:to>
          <xdr:col>5</xdr:col>
          <xdr:colOff>30480</xdr:colOff>
          <xdr:row>86</xdr:row>
          <xdr:rowOff>190500</xdr:rowOff>
        </xdr:to>
        <xdr:sp macro="" textlink="">
          <xdr:nvSpPr>
            <xdr:cNvPr id="28827" name="Check Box 155" hidden="1">
              <a:extLst>
                <a:ext uri="{63B3BB69-23CF-44E3-9099-C40C66FF867C}">
                  <a14:compatExt spid="_x0000_s28827"/>
                </a:ext>
                <a:ext uri="{FF2B5EF4-FFF2-40B4-BE49-F238E27FC236}">
                  <a16:creationId xmlns:a16="http://schemas.microsoft.com/office/drawing/2014/main" id="{00000000-0008-0000-0400-00009B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86</xdr:row>
          <xdr:rowOff>190500</xdr:rowOff>
        </xdr:from>
        <xdr:to>
          <xdr:col>5</xdr:col>
          <xdr:colOff>30480</xdr:colOff>
          <xdr:row>87</xdr:row>
          <xdr:rowOff>190500</xdr:rowOff>
        </xdr:to>
        <xdr:sp macro="" textlink="">
          <xdr:nvSpPr>
            <xdr:cNvPr id="28828" name="Check Box 156" hidden="1">
              <a:extLst>
                <a:ext uri="{63B3BB69-23CF-44E3-9099-C40C66FF867C}">
                  <a14:compatExt spid="_x0000_s28828"/>
                </a:ext>
                <a:ext uri="{FF2B5EF4-FFF2-40B4-BE49-F238E27FC236}">
                  <a16:creationId xmlns:a16="http://schemas.microsoft.com/office/drawing/2014/main" id="{00000000-0008-0000-0400-00009C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89</xdr:row>
          <xdr:rowOff>403860</xdr:rowOff>
        </xdr:from>
        <xdr:to>
          <xdr:col>5</xdr:col>
          <xdr:colOff>30480</xdr:colOff>
          <xdr:row>90</xdr:row>
          <xdr:rowOff>190500</xdr:rowOff>
        </xdr:to>
        <xdr:sp macro="" textlink="">
          <xdr:nvSpPr>
            <xdr:cNvPr id="28856" name="Check Box 184" hidden="1">
              <a:extLst>
                <a:ext uri="{63B3BB69-23CF-44E3-9099-C40C66FF867C}">
                  <a14:compatExt spid="_x0000_s28856"/>
                </a:ext>
                <a:ext uri="{FF2B5EF4-FFF2-40B4-BE49-F238E27FC236}">
                  <a16:creationId xmlns:a16="http://schemas.microsoft.com/office/drawing/2014/main" id="{00000000-0008-0000-0400-0000B8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90</xdr:row>
          <xdr:rowOff>190500</xdr:rowOff>
        </xdr:from>
        <xdr:to>
          <xdr:col>5</xdr:col>
          <xdr:colOff>30480</xdr:colOff>
          <xdr:row>91</xdr:row>
          <xdr:rowOff>190500</xdr:rowOff>
        </xdr:to>
        <xdr:sp macro="" textlink="">
          <xdr:nvSpPr>
            <xdr:cNvPr id="28857" name="Check Box 185" hidden="1">
              <a:extLst>
                <a:ext uri="{63B3BB69-23CF-44E3-9099-C40C66FF867C}">
                  <a14:compatExt spid="_x0000_s28857"/>
                </a:ext>
                <a:ext uri="{FF2B5EF4-FFF2-40B4-BE49-F238E27FC236}">
                  <a16:creationId xmlns:a16="http://schemas.microsoft.com/office/drawing/2014/main" id="{00000000-0008-0000-0400-0000B9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91</xdr:row>
          <xdr:rowOff>190500</xdr:rowOff>
        </xdr:from>
        <xdr:to>
          <xdr:col>5</xdr:col>
          <xdr:colOff>30480</xdr:colOff>
          <xdr:row>92</xdr:row>
          <xdr:rowOff>190500</xdr:rowOff>
        </xdr:to>
        <xdr:sp macro="" textlink="">
          <xdr:nvSpPr>
            <xdr:cNvPr id="28858" name="Check Box 186" hidden="1">
              <a:extLst>
                <a:ext uri="{63B3BB69-23CF-44E3-9099-C40C66FF867C}">
                  <a14:compatExt spid="_x0000_s28858"/>
                </a:ext>
                <a:ext uri="{FF2B5EF4-FFF2-40B4-BE49-F238E27FC236}">
                  <a16:creationId xmlns:a16="http://schemas.microsoft.com/office/drawing/2014/main" id="{00000000-0008-0000-0400-0000BA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92</xdr:row>
          <xdr:rowOff>190500</xdr:rowOff>
        </xdr:from>
        <xdr:to>
          <xdr:col>5</xdr:col>
          <xdr:colOff>30480</xdr:colOff>
          <xdr:row>93</xdr:row>
          <xdr:rowOff>190500</xdr:rowOff>
        </xdr:to>
        <xdr:sp macro="" textlink="">
          <xdr:nvSpPr>
            <xdr:cNvPr id="28859" name="Check Box 187" hidden="1">
              <a:extLst>
                <a:ext uri="{63B3BB69-23CF-44E3-9099-C40C66FF867C}">
                  <a14:compatExt spid="_x0000_s28859"/>
                </a:ext>
                <a:ext uri="{FF2B5EF4-FFF2-40B4-BE49-F238E27FC236}">
                  <a16:creationId xmlns:a16="http://schemas.microsoft.com/office/drawing/2014/main" id="{00000000-0008-0000-0400-0000BB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93</xdr:row>
          <xdr:rowOff>190500</xdr:rowOff>
        </xdr:from>
        <xdr:to>
          <xdr:col>5</xdr:col>
          <xdr:colOff>30480</xdr:colOff>
          <xdr:row>94</xdr:row>
          <xdr:rowOff>190500</xdr:rowOff>
        </xdr:to>
        <xdr:sp macro="" textlink="">
          <xdr:nvSpPr>
            <xdr:cNvPr id="28860" name="Check Box 188" hidden="1">
              <a:extLst>
                <a:ext uri="{63B3BB69-23CF-44E3-9099-C40C66FF867C}">
                  <a14:compatExt spid="_x0000_s28860"/>
                </a:ext>
                <a:ext uri="{FF2B5EF4-FFF2-40B4-BE49-F238E27FC236}">
                  <a16:creationId xmlns:a16="http://schemas.microsoft.com/office/drawing/2014/main" id="{00000000-0008-0000-0400-0000BC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94</xdr:row>
          <xdr:rowOff>190500</xdr:rowOff>
        </xdr:from>
        <xdr:to>
          <xdr:col>5</xdr:col>
          <xdr:colOff>30480</xdr:colOff>
          <xdr:row>95</xdr:row>
          <xdr:rowOff>190500</xdr:rowOff>
        </xdr:to>
        <xdr:sp macro="" textlink="">
          <xdr:nvSpPr>
            <xdr:cNvPr id="28861" name="Check Box 189" hidden="1">
              <a:extLst>
                <a:ext uri="{63B3BB69-23CF-44E3-9099-C40C66FF867C}">
                  <a14:compatExt spid="_x0000_s28861"/>
                </a:ext>
                <a:ext uri="{FF2B5EF4-FFF2-40B4-BE49-F238E27FC236}">
                  <a16:creationId xmlns:a16="http://schemas.microsoft.com/office/drawing/2014/main" id="{00000000-0008-0000-0400-0000BD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95</xdr:row>
          <xdr:rowOff>190500</xdr:rowOff>
        </xdr:from>
        <xdr:to>
          <xdr:col>5</xdr:col>
          <xdr:colOff>30480</xdr:colOff>
          <xdr:row>96</xdr:row>
          <xdr:rowOff>190500</xdr:rowOff>
        </xdr:to>
        <xdr:sp macro="" textlink="">
          <xdr:nvSpPr>
            <xdr:cNvPr id="28862" name="Check Box 190" hidden="1">
              <a:extLst>
                <a:ext uri="{63B3BB69-23CF-44E3-9099-C40C66FF867C}">
                  <a14:compatExt spid="_x0000_s28862"/>
                </a:ext>
                <a:ext uri="{FF2B5EF4-FFF2-40B4-BE49-F238E27FC236}">
                  <a16:creationId xmlns:a16="http://schemas.microsoft.com/office/drawing/2014/main" id="{00000000-0008-0000-0400-0000BE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96</xdr:row>
          <xdr:rowOff>190500</xdr:rowOff>
        </xdr:from>
        <xdr:to>
          <xdr:col>5</xdr:col>
          <xdr:colOff>30480</xdr:colOff>
          <xdr:row>97</xdr:row>
          <xdr:rowOff>190500</xdr:rowOff>
        </xdr:to>
        <xdr:sp macro="" textlink="">
          <xdr:nvSpPr>
            <xdr:cNvPr id="28863" name="Check Box 191" hidden="1">
              <a:extLst>
                <a:ext uri="{63B3BB69-23CF-44E3-9099-C40C66FF867C}">
                  <a14:compatExt spid="_x0000_s28863"/>
                </a:ext>
                <a:ext uri="{FF2B5EF4-FFF2-40B4-BE49-F238E27FC236}">
                  <a16:creationId xmlns:a16="http://schemas.microsoft.com/office/drawing/2014/main" id="{00000000-0008-0000-0400-0000BF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97</xdr:row>
          <xdr:rowOff>190500</xdr:rowOff>
        </xdr:from>
        <xdr:to>
          <xdr:col>5</xdr:col>
          <xdr:colOff>30480</xdr:colOff>
          <xdr:row>98</xdr:row>
          <xdr:rowOff>190500</xdr:rowOff>
        </xdr:to>
        <xdr:sp macro="" textlink="">
          <xdr:nvSpPr>
            <xdr:cNvPr id="28864" name="Check Box 192" hidden="1">
              <a:extLst>
                <a:ext uri="{63B3BB69-23CF-44E3-9099-C40C66FF867C}">
                  <a14:compatExt spid="_x0000_s28864"/>
                </a:ext>
                <a:ext uri="{FF2B5EF4-FFF2-40B4-BE49-F238E27FC236}">
                  <a16:creationId xmlns:a16="http://schemas.microsoft.com/office/drawing/2014/main" id="{00000000-0008-0000-0400-0000C0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98</xdr:row>
          <xdr:rowOff>190500</xdr:rowOff>
        </xdr:from>
        <xdr:to>
          <xdr:col>5</xdr:col>
          <xdr:colOff>30480</xdr:colOff>
          <xdr:row>99</xdr:row>
          <xdr:rowOff>190500</xdr:rowOff>
        </xdr:to>
        <xdr:sp macro="" textlink="">
          <xdr:nvSpPr>
            <xdr:cNvPr id="28865" name="Check Box 193" hidden="1">
              <a:extLst>
                <a:ext uri="{63B3BB69-23CF-44E3-9099-C40C66FF867C}">
                  <a14:compatExt spid="_x0000_s28865"/>
                </a:ext>
                <a:ext uri="{FF2B5EF4-FFF2-40B4-BE49-F238E27FC236}">
                  <a16:creationId xmlns:a16="http://schemas.microsoft.com/office/drawing/2014/main" id="{00000000-0008-0000-0400-0000C1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99</xdr:row>
          <xdr:rowOff>190500</xdr:rowOff>
        </xdr:from>
        <xdr:to>
          <xdr:col>5</xdr:col>
          <xdr:colOff>30480</xdr:colOff>
          <xdr:row>100</xdr:row>
          <xdr:rowOff>190500</xdr:rowOff>
        </xdr:to>
        <xdr:sp macro="" textlink="">
          <xdr:nvSpPr>
            <xdr:cNvPr id="28866" name="Check Box 194" hidden="1">
              <a:extLst>
                <a:ext uri="{63B3BB69-23CF-44E3-9099-C40C66FF867C}">
                  <a14:compatExt spid="_x0000_s28866"/>
                </a:ext>
                <a:ext uri="{FF2B5EF4-FFF2-40B4-BE49-F238E27FC236}">
                  <a16:creationId xmlns:a16="http://schemas.microsoft.com/office/drawing/2014/main" id="{00000000-0008-0000-0400-0000C2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102</xdr:row>
          <xdr:rowOff>403860</xdr:rowOff>
        </xdr:from>
        <xdr:to>
          <xdr:col>5</xdr:col>
          <xdr:colOff>30480</xdr:colOff>
          <xdr:row>103</xdr:row>
          <xdr:rowOff>190500</xdr:rowOff>
        </xdr:to>
        <xdr:sp macro="" textlink="">
          <xdr:nvSpPr>
            <xdr:cNvPr id="28892" name="Check Box 220" hidden="1">
              <a:extLst>
                <a:ext uri="{63B3BB69-23CF-44E3-9099-C40C66FF867C}">
                  <a14:compatExt spid="_x0000_s28892"/>
                </a:ext>
                <a:ext uri="{FF2B5EF4-FFF2-40B4-BE49-F238E27FC236}">
                  <a16:creationId xmlns:a16="http://schemas.microsoft.com/office/drawing/2014/main" id="{00000000-0008-0000-0400-0000DC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103</xdr:row>
          <xdr:rowOff>190500</xdr:rowOff>
        </xdr:from>
        <xdr:to>
          <xdr:col>5</xdr:col>
          <xdr:colOff>30480</xdr:colOff>
          <xdr:row>104</xdr:row>
          <xdr:rowOff>190500</xdr:rowOff>
        </xdr:to>
        <xdr:sp macro="" textlink="">
          <xdr:nvSpPr>
            <xdr:cNvPr id="28893" name="Check Box 221" hidden="1">
              <a:extLst>
                <a:ext uri="{63B3BB69-23CF-44E3-9099-C40C66FF867C}">
                  <a14:compatExt spid="_x0000_s28893"/>
                </a:ext>
                <a:ext uri="{FF2B5EF4-FFF2-40B4-BE49-F238E27FC236}">
                  <a16:creationId xmlns:a16="http://schemas.microsoft.com/office/drawing/2014/main" id="{00000000-0008-0000-0400-0000DD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104</xdr:row>
          <xdr:rowOff>190500</xdr:rowOff>
        </xdr:from>
        <xdr:to>
          <xdr:col>5</xdr:col>
          <xdr:colOff>30480</xdr:colOff>
          <xdr:row>105</xdr:row>
          <xdr:rowOff>190500</xdr:rowOff>
        </xdr:to>
        <xdr:sp macro="" textlink="">
          <xdr:nvSpPr>
            <xdr:cNvPr id="28894" name="Check Box 222" hidden="1">
              <a:extLst>
                <a:ext uri="{63B3BB69-23CF-44E3-9099-C40C66FF867C}">
                  <a14:compatExt spid="_x0000_s28894"/>
                </a:ext>
                <a:ext uri="{FF2B5EF4-FFF2-40B4-BE49-F238E27FC236}">
                  <a16:creationId xmlns:a16="http://schemas.microsoft.com/office/drawing/2014/main" id="{00000000-0008-0000-0400-0000DE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105</xdr:row>
          <xdr:rowOff>190500</xdr:rowOff>
        </xdr:from>
        <xdr:to>
          <xdr:col>5</xdr:col>
          <xdr:colOff>30480</xdr:colOff>
          <xdr:row>106</xdr:row>
          <xdr:rowOff>190500</xdr:rowOff>
        </xdr:to>
        <xdr:sp macro="" textlink="">
          <xdr:nvSpPr>
            <xdr:cNvPr id="28895" name="Check Box 223" hidden="1">
              <a:extLst>
                <a:ext uri="{63B3BB69-23CF-44E3-9099-C40C66FF867C}">
                  <a14:compatExt spid="_x0000_s28895"/>
                </a:ext>
                <a:ext uri="{FF2B5EF4-FFF2-40B4-BE49-F238E27FC236}">
                  <a16:creationId xmlns:a16="http://schemas.microsoft.com/office/drawing/2014/main" id="{00000000-0008-0000-0400-0000DF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106</xdr:row>
          <xdr:rowOff>190500</xdr:rowOff>
        </xdr:from>
        <xdr:to>
          <xdr:col>5</xdr:col>
          <xdr:colOff>30480</xdr:colOff>
          <xdr:row>107</xdr:row>
          <xdr:rowOff>190500</xdr:rowOff>
        </xdr:to>
        <xdr:sp macro="" textlink="">
          <xdr:nvSpPr>
            <xdr:cNvPr id="28896" name="Check Box 224" hidden="1">
              <a:extLst>
                <a:ext uri="{63B3BB69-23CF-44E3-9099-C40C66FF867C}">
                  <a14:compatExt spid="_x0000_s28896"/>
                </a:ext>
                <a:ext uri="{FF2B5EF4-FFF2-40B4-BE49-F238E27FC236}">
                  <a16:creationId xmlns:a16="http://schemas.microsoft.com/office/drawing/2014/main" id="{00000000-0008-0000-0400-0000E0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107</xdr:row>
          <xdr:rowOff>190500</xdr:rowOff>
        </xdr:from>
        <xdr:to>
          <xdr:col>5</xdr:col>
          <xdr:colOff>30480</xdr:colOff>
          <xdr:row>108</xdr:row>
          <xdr:rowOff>190500</xdr:rowOff>
        </xdr:to>
        <xdr:sp macro="" textlink="">
          <xdr:nvSpPr>
            <xdr:cNvPr id="28897" name="Check Box 225" hidden="1">
              <a:extLst>
                <a:ext uri="{63B3BB69-23CF-44E3-9099-C40C66FF867C}">
                  <a14:compatExt spid="_x0000_s28897"/>
                </a:ext>
                <a:ext uri="{FF2B5EF4-FFF2-40B4-BE49-F238E27FC236}">
                  <a16:creationId xmlns:a16="http://schemas.microsoft.com/office/drawing/2014/main" id="{00000000-0008-0000-0400-0000E1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108</xdr:row>
          <xdr:rowOff>190500</xdr:rowOff>
        </xdr:from>
        <xdr:to>
          <xdr:col>5</xdr:col>
          <xdr:colOff>30480</xdr:colOff>
          <xdr:row>109</xdr:row>
          <xdr:rowOff>190500</xdr:rowOff>
        </xdr:to>
        <xdr:sp macro="" textlink="">
          <xdr:nvSpPr>
            <xdr:cNvPr id="28898" name="Check Box 226" hidden="1">
              <a:extLst>
                <a:ext uri="{63B3BB69-23CF-44E3-9099-C40C66FF867C}">
                  <a14:compatExt spid="_x0000_s28898"/>
                </a:ext>
                <a:ext uri="{FF2B5EF4-FFF2-40B4-BE49-F238E27FC236}">
                  <a16:creationId xmlns:a16="http://schemas.microsoft.com/office/drawing/2014/main" id="{00000000-0008-0000-0400-0000E2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109</xdr:row>
          <xdr:rowOff>190500</xdr:rowOff>
        </xdr:from>
        <xdr:to>
          <xdr:col>5</xdr:col>
          <xdr:colOff>30480</xdr:colOff>
          <xdr:row>110</xdr:row>
          <xdr:rowOff>190500</xdr:rowOff>
        </xdr:to>
        <xdr:sp macro="" textlink="">
          <xdr:nvSpPr>
            <xdr:cNvPr id="28899" name="Check Box 227" hidden="1">
              <a:extLst>
                <a:ext uri="{63B3BB69-23CF-44E3-9099-C40C66FF867C}">
                  <a14:compatExt spid="_x0000_s28899"/>
                </a:ext>
                <a:ext uri="{FF2B5EF4-FFF2-40B4-BE49-F238E27FC236}">
                  <a16:creationId xmlns:a16="http://schemas.microsoft.com/office/drawing/2014/main" id="{00000000-0008-0000-0400-0000E3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110</xdr:row>
          <xdr:rowOff>190500</xdr:rowOff>
        </xdr:from>
        <xdr:to>
          <xdr:col>5</xdr:col>
          <xdr:colOff>30480</xdr:colOff>
          <xdr:row>111</xdr:row>
          <xdr:rowOff>190500</xdr:rowOff>
        </xdr:to>
        <xdr:sp macro="" textlink="">
          <xdr:nvSpPr>
            <xdr:cNvPr id="28900" name="Check Box 228" hidden="1">
              <a:extLst>
                <a:ext uri="{63B3BB69-23CF-44E3-9099-C40C66FF867C}">
                  <a14:compatExt spid="_x0000_s28900"/>
                </a:ext>
                <a:ext uri="{FF2B5EF4-FFF2-40B4-BE49-F238E27FC236}">
                  <a16:creationId xmlns:a16="http://schemas.microsoft.com/office/drawing/2014/main" id="{00000000-0008-0000-0400-0000E4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111</xdr:row>
          <xdr:rowOff>190500</xdr:rowOff>
        </xdr:from>
        <xdr:to>
          <xdr:col>5</xdr:col>
          <xdr:colOff>30480</xdr:colOff>
          <xdr:row>112</xdr:row>
          <xdr:rowOff>190500</xdr:rowOff>
        </xdr:to>
        <xdr:sp macro="" textlink="">
          <xdr:nvSpPr>
            <xdr:cNvPr id="28901" name="Check Box 229" hidden="1">
              <a:extLst>
                <a:ext uri="{63B3BB69-23CF-44E3-9099-C40C66FF867C}">
                  <a14:compatExt spid="_x0000_s28901"/>
                </a:ext>
                <a:ext uri="{FF2B5EF4-FFF2-40B4-BE49-F238E27FC236}">
                  <a16:creationId xmlns:a16="http://schemas.microsoft.com/office/drawing/2014/main" id="{00000000-0008-0000-0400-0000E5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441960</xdr:colOff>
          <xdr:row>9</xdr:row>
          <xdr:rowOff>7620</xdr:rowOff>
        </xdr:from>
        <xdr:to>
          <xdr:col>6</xdr:col>
          <xdr:colOff>792480</xdr:colOff>
          <xdr:row>10</xdr:row>
          <xdr:rowOff>38100</xdr:rowOff>
        </xdr:to>
        <xdr:sp macro="" textlink="">
          <xdr:nvSpPr>
            <xdr:cNvPr id="28902" name="Option Button 230" hidden="1">
              <a:extLst>
                <a:ext uri="{63B3BB69-23CF-44E3-9099-C40C66FF867C}">
                  <a14:compatExt spid="_x0000_s28902"/>
                </a:ext>
                <a:ext uri="{FF2B5EF4-FFF2-40B4-BE49-F238E27FC236}">
                  <a16:creationId xmlns:a16="http://schemas.microsoft.com/office/drawing/2014/main" id="{00000000-0008-0000-0400-0000E670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miter lim="800000"/>
              <a:headEnd/>
              <a:tailEnd/>
            </a:ln>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Select this option for preset values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99060</xdr:colOff>
          <xdr:row>9</xdr:row>
          <xdr:rowOff>22860</xdr:rowOff>
        </xdr:from>
        <xdr:to>
          <xdr:col>10</xdr:col>
          <xdr:colOff>365760</xdr:colOff>
          <xdr:row>10</xdr:row>
          <xdr:rowOff>60960</xdr:rowOff>
        </xdr:to>
        <xdr:sp macro="" textlink="">
          <xdr:nvSpPr>
            <xdr:cNvPr id="28903" name="Option Button 231" hidden="1">
              <a:extLst>
                <a:ext uri="{63B3BB69-23CF-44E3-9099-C40C66FF867C}">
                  <a14:compatExt spid="_x0000_s28903"/>
                </a:ext>
                <a:ext uri="{FF2B5EF4-FFF2-40B4-BE49-F238E27FC236}">
                  <a16:creationId xmlns:a16="http://schemas.microsoft.com/office/drawing/2014/main" id="{00000000-0008-0000-0400-0000E770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miter lim="800000"/>
              <a:headEnd/>
              <a:tailEnd/>
            </a:ln>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Select this option to use custom values</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30480</xdr:colOff>
          <xdr:row>25</xdr:row>
          <xdr:rowOff>30480</xdr:rowOff>
        </xdr:from>
        <xdr:to>
          <xdr:col>4</xdr:col>
          <xdr:colOff>0</xdr:colOff>
          <xdr:row>26</xdr:row>
          <xdr:rowOff>0</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600-00000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0" i="0" u="none" strike="noStrike" baseline="0">
                  <a:solidFill>
                    <a:srgbClr val="000000"/>
                  </a:solidFill>
                  <a:latin typeface="Calibri"/>
                  <a:ea typeface="Calibri"/>
                  <a:cs typeface="Calibri"/>
                </a:rPr>
                <a:t>Clear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20</xdr:row>
          <xdr:rowOff>30480</xdr:rowOff>
        </xdr:from>
        <xdr:to>
          <xdr:col>8</xdr:col>
          <xdr:colOff>0</xdr:colOff>
          <xdr:row>21</xdr:row>
          <xdr:rowOff>0</xdr:rowOff>
        </xdr:to>
        <xdr:sp macro="" textlink="">
          <xdr:nvSpPr>
            <xdr:cNvPr id="1031" name="Button 7" hidden="1">
              <a:extLst>
                <a:ext uri="{63B3BB69-23CF-44E3-9099-C40C66FF867C}">
                  <a14:compatExt spid="_x0000_s1031"/>
                </a:ext>
                <a:ext uri="{FF2B5EF4-FFF2-40B4-BE49-F238E27FC236}">
                  <a16:creationId xmlns:a16="http://schemas.microsoft.com/office/drawing/2014/main" id="{00000000-0008-0000-0600-000007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0" i="0" u="none" strike="noStrike" baseline="0">
                  <a:solidFill>
                    <a:srgbClr val="000000"/>
                  </a:solidFill>
                  <a:latin typeface="Calibri"/>
                  <a:ea typeface="Calibri"/>
                  <a:cs typeface="Calibri"/>
                </a:rPr>
                <a:t>Reset</a:t>
              </a:r>
            </a:p>
          </xdr:txBody>
        </xdr:sp>
        <xdr:clientData fPrintsWithSheet="0"/>
      </xdr:twoCellAnchor>
    </mc:Choice>
    <mc:Fallback/>
  </mc:AlternateContent>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11.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5.xml.rels><?xml version="1.0" encoding="UTF-8" standalone="yes"?>
<Relationships xmlns="http://schemas.openxmlformats.org/package/2006/relationships"><Relationship Id="rId26" Type="http://schemas.openxmlformats.org/officeDocument/2006/relationships/ctrlProp" Target="../ctrlProps/ctrlProp34.xml"/><Relationship Id="rId21" Type="http://schemas.openxmlformats.org/officeDocument/2006/relationships/ctrlProp" Target="../ctrlProps/ctrlProp29.xml"/><Relationship Id="rId42" Type="http://schemas.openxmlformats.org/officeDocument/2006/relationships/ctrlProp" Target="../ctrlProps/ctrlProp50.xml"/><Relationship Id="rId47" Type="http://schemas.openxmlformats.org/officeDocument/2006/relationships/ctrlProp" Target="../ctrlProps/ctrlProp55.xml"/><Relationship Id="rId63" Type="http://schemas.openxmlformats.org/officeDocument/2006/relationships/ctrlProp" Target="../ctrlProps/ctrlProp71.xml"/><Relationship Id="rId68" Type="http://schemas.openxmlformats.org/officeDocument/2006/relationships/ctrlProp" Target="../ctrlProps/ctrlProp76.xml"/><Relationship Id="rId16" Type="http://schemas.openxmlformats.org/officeDocument/2006/relationships/ctrlProp" Target="../ctrlProps/ctrlProp24.xml"/><Relationship Id="rId11" Type="http://schemas.openxmlformats.org/officeDocument/2006/relationships/ctrlProp" Target="../ctrlProps/ctrlProp19.xml"/><Relationship Id="rId32" Type="http://schemas.openxmlformats.org/officeDocument/2006/relationships/ctrlProp" Target="../ctrlProps/ctrlProp40.xml"/><Relationship Id="rId37" Type="http://schemas.openxmlformats.org/officeDocument/2006/relationships/ctrlProp" Target="../ctrlProps/ctrlProp45.xml"/><Relationship Id="rId53" Type="http://schemas.openxmlformats.org/officeDocument/2006/relationships/ctrlProp" Target="../ctrlProps/ctrlProp61.xml"/><Relationship Id="rId58" Type="http://schemas.openxmlformats.org/officeDocument/2006/relationships/ctrlProp" Target="../ctrlProps/ctrlProp66.xml"/><Relationship Id="rId74" Type="http://schemas.openxmlformats.org/officeDocument/2006/relationships/ctrlProp" Target="../ctrlProps/ctrlProp82.xml"/><Relationship Id="rId79" Type="http://schemas.openxmlformats.org/officeDocument/2006/relationships/ctrlProp" Target="../ctrlProps/ctrlProp87.xml"/><Relationship Id="rId5" Type="http://schemas.openxmlformats.org/officeDocument/2006/relationships/ctrlProp" Target="../ctrlProps/ctrlProp13.xml"/><Relationship Id="rId61" Type="http://schemas.openxmlformats.org/officeDocument/2006/relationships/ctrlProp" Target="../ctrlProps/ctrlProp69.xml"/><Relationship Id="rId19" Type="http://schemas.openxmlformats.org/officeDocument/2006/relationships/ctrlProp" Target="../ctrlProps/ctrlProp27.xml"/><Relationship Id="rId14" Type="http://schemas.openxmlformats.org/officeDocument/2006/relationships/ctrlProp" Target="../ctrlProps/ctrlProp22.xml"/><Relationship Id="rId22" Type="http://schemas.openxmlformats.org/officeDocument/2006/relationships/ctrlProp" Target="../ctrlProps/ctrlProp30.xml"/><Relationship Id="rId27" Type="http://schemas.openxmlformats.org/officeDocument/2006/relationships/ctrlProp" Target="../ctrlProps/ctrlProp35.xml"/><Relationship Id="rId30" Type="http://schemas.openxmlformats.org/officeDocument/2006/relationships/ctrlProp" Target="../ctrlProps/ctrlProp38.xml"/><Relationship Id="rId35" Type="http://schemas.openxmlformats.org/officeDocument/2006/relationships/ctrlProp" Target="../ctrlProps/ctrlProp43.xml"/><Relationship Id="rId43" Type="http://schemas.openxmlformats.org/officeDocument/2006/relationships/ctrlProp" Target="../ctrlProps/ctrlProp51.xml"/><Relationship Id="rId48" Type="http://schemas.openxmlformats.org/officeDocument/2006/relationships/ctrlProp" Target="../ctrlProps/ctrlProp56.xml"/><Relationship Id="rId56" Type="http://schemas.openxmlformats.org/officeDocument/2006/relationships/ctrlProp" Target="../ctrlProps/ctrlProp64.xml"/><Relationship Id="rId64" Type="http://schemas.openxmlformats.org/officeDocument/2006/relationships/ctrlProp" Target="../ctrlProps/ctrlProp72.xml"/><Relationship Id="rId69" Type="http://schemas.openxmlformats.org/officeDocument/2006/relationships/ctrlProp" Target="../ctrlProps/ctrlProp77.xml"/><Relationship Id="rId77" Type="http://schemas.openxmlformats.org/officeDocument/2006/relationships/ctrlProp" Target="../ctrlProps/ctrlProp85.xml"/><Relationship Id="rId8" Type="http://schemas.openxmlformats.org/officeDocument/2006/relationships/ctrlProp" Target="../ctrlProps/ctrlProp16.xml"/><Relationship Id="rId51" Type="http://schemas.openxmlformats.org/officeDocument/2006/relationships/ctrlProp" Target="../ctrlProps/ctrlProp59.xml"/><Relationship Id="rId72" Type="http://schemas.openxmlformats.org/officeDocument/2006/relationships/ctrlProp" Target="../ctrlProps/ctrlProp80.xml"/><Relationship Id="rId80" Type="http://schemas.openxmlformats.org/officeDocument/2006/relationships/ctrlProp" Target="../ctrlProps/ctrlProp88.xml"/><Relationship Id="rId3" Type="http://schemas.openxmlformats.org/officeDocument/2006/relationships/vmlDrawing" Target="../drawings/vmlDrawing4.vml"/><Relationship Id="rId12" Type="http://schemas.openxmlformats.org/officeDocument/2006/relationships/ctrlProp" Target="../ctrlProps/ctrlProp20.xml"/><Relationship Id="rId17" Type="http://schemas.openxmlformats.org/officeDocument/2006/relationships/ctrlProp" Target="../ctrlProps/ctrlProp25.xml"/><Relationship Id="rId25" Type="http://schemas.openxmlformats.org/officeDocument/2006/relationships/ctrlProp" Target="../ctrlProps/ctrlProp33.xml"/><Relationship Id="rId33" Type="http://schemas.openxmlformats.org/officeDocument/2006/relationships/ctrlProp" Target="../ctrlProps/ctrlProp41.xml"/><Relationship Id="rId38" Type="http://schemas.openxmlformats.org/officeDocument/2006/relationships/ctrlProp" Target="../ctrlProps/ctrlProp46.xml"/><Relationship Id="rId46" Type="http://schemas.openxmlformats.org/officeDocument/2006/relationships/ctrlProp" Target="../ctrlProps/ctrlProp54.xml"/><Relationship Id="rId59" Type="http://schemas.openxmlformats.org/officeDocument/2006/relationships/ctrlProp" Target="../ctrlProps/ctrlProp67.xml"/><Relationship Id="rId67" Type="http://schemas.openxmlformats.org/officeDocument/2006/relationships/ctrlProp" Target="../ctrlProps/ctrlProp75.xml"/><Relationship Id="rId20" Type="http://schemas.openxmlformats.org/officeDocument/2006/relationships/ctrlProp" Target="../ctrlProps/ctrlProp28.xml"/><Relationship Id="rId41" Type="http://schemas.openxmlformats.org/officeDocument/2006/relationships/ctrlProp" Target="../ctrlProps/ctrlProp49.xml"/><Relationship Id="rId54" Type="http://schemas.openxmlformats.org/officeDocument/2006/relationships/ctrlProp" Target="../ctrlProps/ctrlProp62.xml"/><Relationship Id="rId62" Type="http://schemas.openxmlformats.org/officeDocument/2006/relationships/ctrlProp" Target="../ctrlProps/ctrlProp70.xml"/><Relationship Id="rId70" Type="http://schemas.openxmlformats.org/officeDocument/2006/relationships/ctrlProp" Target="../ctrlProps/ctrlProp78.xml"/><Relationship Id="rId75" Type="http://schemas.openxmlformats.org/officeDocument/2006/relationships/ctrlProp" Target="../ctrlProps/ctrlProp83.xml"/><Relationship Id="rId1" Type="http://schemas.openxmlformats.org/officeDocument/2006/relationships/printerSettings" Target="../printerSettings/printerSettings4.bin"/><Relationship Id="rId6" Type="http://schemas.openxmlformats.org/officeDocument/2006/relationships/ctrlProp" Target="../ctrlProps/ctrlProp14.xml"/><Relationship Id="rId15" Type="http://schemas.openxmlformats.org/officeDocument/2006/relationships/ctrlProp" Target="../ctrlProps/ctrlProp23.xml"/><Relationship Id="rId23" Type="http://schemas.openxmlformats.org/officeDocument/2006/relationships/ctrlProp" Target="../ctrlProps/ctrlProp31.xml"/><Relationship Id="rId28" Type="http://schemas.openxmlformats.org/officeDocument/2006/relationships/ctrlProp" Target="../ctrlProps/ctrlProp36.xml"/><Relationship Id="rId36" Type="http://schemas.openxmlformats.org/officeDocument/2006/relationships/ctrlProp" Target="../ctrlProps/ctrlProp44.xml"/><Relationship Id="rId49" Type="http://schemas.openxmlformats.org/officeDocument/2006/relationships/ctrlProp" Target="../ctrlProps/ctrlProp57.xml"/><Relationship Id="rId57" Type="http://schemas.openxmlformats.org/officeDocument/2006/relationships/ctrlProp" Target="../ctrlProps/ctrlProp65.xml"/><Relationship Id="rId10" Type="http://schemas.openxmlformats.org/officeDocument/2006/relationships/ctrlProp" Target="../ctrlProps/ctrlProp18.xml"/><Relationship Id="rId31" Type="http://schemas.openxmlformats.org/officeDocument/2006/relationships/ctrlProp" Target="../ctrlProps/ctrlProp39.xml"/><Relationship Id="rId44" Type="http://schemas.openxmlformats.org/officeDocument/2006/relationships/ctrlProp" Target="../ctrlProps/ctrlProp52.xml"/><Relationship Id="rId52" Type="http://schemas.openxmlformats.org/officeDocument/2006/relationships/ctrlProp" Target="../ctrlProps/ctrlProp60.xml"/><Relationship Id="rId60" Type="http://schemas.openxmlformats.org/officeDocument/2006/relationships/ctrlProp" Target="../ctrlProps/ctrlProp68.xml"/><Relationship Id="rId65" Type="http://schemas.openxmlformats.org/officeDocument/2006/relationships/ctrlProp" Target="../ctrlProps/ctrlProp73.xml"/><Relationship Id="rId73" Type="http://schemas.openxmlformats.org/officeDocument/2006/relationships/ctrlProp" Target="../ctrlProps/ctrlProp81.xml"/><Relationship Id="rId78" Type="http://schemas.openxmlformats.org/officeDocument/2006/relationships/ctrlProp" Target="../ctrlProps/ctrlProp86.xml"/><Relationship Id="rId81" Type="http://schemas.openxmlformats.org/officeDocument/2006/relationships/ctrlProp" Target="../ctrlProps/ctrlProp89.xml"/><Relationship Id="rId4" Type="http://schemas.openxmlformats.org/officeDocument/2006/relationships/ctrlProp" Target="../ctrlProps/ctrlProp12.xml"/><Relationship Id="rId9" Type="http://schemas.openxmlformats.org/officeDocument/2006/relationships/ctrlProp" Target="../ctrlProps/ctrlProp17.xml"/><Relationship Id="rId13" Type="http://schemas.openxmlformats.org/officeDocument/2006/relationships/ctrlProp" Target="../ctrlProps/ctrlProp21.xml"/><Relationship Id="rId18" Type="http://schemas.openxmlformats.org/officeDocument/2006/relationships/ctrlProp" Target="../ctrlProps/ctrlProp26.xml"/><Relationship Id="rId39" Type="http://schemas.openxmlformats.org/officeDocument/2006/relationships/ctrlProp" Target="../ctrlProps/ctrlProp47.xml"/><Relationship Id="rId34" Type="http://schemas.openxmlformats.org/officeDocument/2006/relationships/ctrlProp" Target="../ctrlProps/ctrlProp42.xml"/><Relationship Id="rId50" Type="http://schemas.openxmlformats.org/officeDocument/2006/relationships/ctrlProp" Target="../ctrlProps/ctrlProp58.xml"/><Relationship Id="rId55" Type="http://schemas.openxmlformats.org/officeDocument/2006/relationships/ctrlProp" Target="../ctrlProps/ctrlProp63.xml"/><Relationship Id="rId76" Type="http://schemas.openxmlformats.org/officeDocument/2006/relationships/ctrlProp" Target="../ctrlProps/ctrlProp84.xml"/><Relationship Id="rId7" Type="http://schemas.openxmlformats.org/officeDocument/2006/relationships/ctrlProp" Target="../ctrlProps/ctrlProp15.xml"/><Relationship Id="rId71" Type="http://schemas.openxmlformats.org/officeDocument/2006/relationships/ctrlProp" Target="../ctrlProps/ctrlProp79.xml"/><Relationship Id="rId2" Type="http://schemas.openxmlformats.org/officeDocument/2006/relationships/drawing" Target="../drawings/drawing4.xml"/><Relationship Id="rId29" Type="http://schemas.openxmlformats.org/officeDocument/2006/relationships/ctrlProp" Target="../ctrlProps/ctrlProp37.xml"/><Relationship Id="rId24" Type="http://schemas.openxmlformats.org/officeDocument/2006/relationships/ctrlProp" Target="../ctrlProps/ctrlProp32.xml"/><Relationship Id="rId40" Type="http://schemas.openxmlformats.org/officeDocument/2006/relationships/ctrlProp" Target="../ctrlProps/ctrlProp48.xml"/><Relationship Id="rId45" Type="http://schemas.openxmlformats.org/officeDocument/2006/relationships/ctrlProp" Target="../ctrlProps/ctrlProp53.xml"/><Relationship Id="rId66" Type="http://schemas.openxmlformats.org/officeDocument/2006/relationships/ctrlProp" Target="../ctrlProps/ctrlProp7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omments" Target="../comments1.xml"/><Relationship Id="rId5" Type="http://schemas.openxmlformats.org/officeDocument/2006/relationships/ctrlProp" Target="../ctrlProps/ctrlProp91.xml"/><Relationship Id="rId4" Type="http://schemas.openxmlformats.org/officeDocument/2006/relationships/ctrlProp" Target="../ctrlProps/ctrlProp9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B259E2-E07F-403E-85F7-F81948501C36}">
  <sheetPr codeName="Sheet2"/>
  <dimension ref="A1:S33"/>
  <sheetViews>
    <sheetView showGridLines="0" tabSelected="1" topLeftCell="A12" workbookViewId="0">
      <selection activeCell="L29" sqref="L29"/>
    </sheetView>
  </sheetViews>
  <sheetFormatPr defaultRowHeight="15.6"/>
  <sheetData>
    <row r="1" spans="1:19">
      <c r="A1" s="28"/>
      <c r="B1" s="28"/>
      <c r="C1" s="28"/>
      <c r="D1" s="28"/>
      <c r="E1" s="28"/>
      <c r="F1" s="28"/>
      <c r="G1" s="28"/>
      <c r="H1" s="28"/>
      <c r="I1" s="28"/>
      <c r="J1" s="28"/>
      <c r="K1" s="28"/>
      <c r="L1" s="28"/>
      <c r="M1" s="28"/>
      <c r="N1" s="28"/>
      <c r="O1" s="28"/>
      <c r="P1" s="28"/>
      <c r="Q1" s="28"/>
      <c r="R1" s="28"/>
    </row>
    <row r="2" spans="1:19" ht="28.2">
      <c r="A2" s="28"/>
      <c r="B2" s="150" t="s">
        <v>249</v>
      </c>
      <c r="C2" s="150"/>
      <c r="D2" s="150"/>
      <c r="E2" s="150"/>
      <c r="F2" s="150"/>
      <c r="G2" s="150"/>
      <c r="H2" s="150"/>
      <c r="I2" s="150"/>
      <c r="J2" s="150"/>
      <c r="K2" s="150"/>
      <c r="L2" s="150"/>
      <c r="M2" s="150"/>
      <c r="N2" s="150"/>
      <c r="O2" s="150"/>
      <c r="P2" s="150"/>
      <c r="Q2" s="28"/>
      <c r="R2" s="28"/>
    </row>
    <row r="3" spans="1:19" ht="16.2" thickBot="1">
      <c r="A3" s="28"/>
      <c r="B3" s="28"/>
      <c r="C3" s="28"/>
      <c r="D3" s="28"/>
      <c r="E3" s="28"/>
      <c r="F3" s="28"/>
      <c r="G3" s="28"/>
      <c r="H3" s="28"/>
      <c r="I3" s="28"/>
      <c r="J3" s="28"/>
      <c r="K3" s="28"/>
      <c r="L3" s="28"/>
      <c r="M3" s="28"/>
      <c r="N3" s="28"/>
      <c r="O3" s="28"/>
      <c r="P3" s="28"/>
      <c r="Q3" s="28"/>
      <c r="R3" s="28"/>
      <c r="S3" s="28"/>
    </row>
    <row r="4" spans="1:19">
      <c r="A4" s="28"/>
      <c r="B4" s="28"/>
      <c r="C4" s="28"/>
      <c r="D4" s="133"/>
      <c r="E4" s="134" t="s">
        <v>250</v>
      </c>
      <c r="F4" s="135"/>
      <c r="G4" s="135"/>
      <c r="H4" s="135"/>
      <c r="I4" s="135"/>
      <c r="J4" s="135"/>
      <c r="K4" s="135"/>
      <c r="L4" s="135"/>
      <c r="M4" s="135"/>
      <c r="N4" s="136"/>
      <c r="O4" s="28"/>
      <c r="P4" s="28"/>
      <c r="Q4" s="28"/>
      <c r="R4" s="28"/>
      <c r="S4" s="28"/>
    </row>
    <row r="5" spans="1:19">
      <c r="A5" s="28"/>
      <c r="B5" s="28"/>
      <c r="C5" s="28"/>
      <c r="D5" s="27"/>
      <c r="E5" s="303" t="s">
        <v>239</v>
      </c>
      <c r="F5" s="303"/>
      <c r="G5" s="303"/>
      <c r="H5" s="303"/>
      <c r="I5" s="303"/>
      <c r="J5" s="303"/>
      <c r="K5" s="303"/>
      <c r="L5" s="303"/>
      <c r="M5" s="303"/>
      <c r="N5" s="29"/>
      <c r="O5" s="28"/>
      <c r="P5" s="28"/>
      <c r="Q5" s="28"/>
      <c r="R5" s="28"/>
      <c r="S5" s="28"/>
    </row>
    <row r="6" spans="1:19">
      <c r="A6" s="28"/>
      <c r="B6" s="28"/>
      <c r="C6" s="28"/>
      <c r="D6" s="27"/>
      <c r="E6" s="303"/>
      <c r="F6" s="303"/>
      <c r="G6" s="303"/>
      <c r="H6" s="303"/>
      <c r="I6" s="303"/>
      <c r="J6" s="303"/>
      <c r="K6" s="303"/>
      <c r="L6" s="303"/>
      <c r="M6" s="303"/>
      <c r="N6" s="29"/>
      <c r="O6" s="28"/>
      <c r="P6" s="28"/>
      <c r="Q6" s="28"/>
      <c r="R6" s="28"/>
      <c r="S6" s="28"/>
    </row>
    <row r="7" spans="1:19">
      <c r="A7" s="28"/>
      <c r="B7" s="28"/>
      <c r="C7" s="28"/>
      <c r="D7" s="27"/>
      <c r="E7" s="304" t="s">
        <v>247</v>
      </c>
      <c r="F7" s="303"/>
      <c r="G7" s="303"/>
      <c r="H7" s="303"/>
      <c r="I7" s="303"/>
      <c r="J7" s="303"/>
      <c r="K7" s="303"/>
      <c r="L7" s="303"/>
      <c r="M7" s="303"/>
      <c r="N7" s="29"/>
      <c r="O7" s="28"/>
      <c r="P7" s="28"/>
      <c r="Q7" s="28"/>
      <c r="R7" s="28"/>
      <c r="S7" s="28"/>
    </row>
    <row r="8" spans="1:19">
      <c r="A8" s="28"/>
      <c r="B8" s="28"/>
      <c r="C8" s="28"/>
      <c r="D8" s="27"/>
      <c r="E8" s="303" t="s">
        <v>248</v>
      </c>
      <c r="F8" s="303"/>
      <c r="G8" s="303"/>
      <c r="H8" s="303"/>
      <c r="I8" s="303"/>
      <c r="J8" s="303"/>
      <c r="K8" s="303"/>
      <c r="L8" s="303"/>
      <c r="M8" s="303"/>
      <c r="N8" s="29"/>
      <c r="O8" s="28"/>
      <c r="P8" s="28"/>
      <c r="Q8" s="28"/>
      <c r="R8" s="28"/>
      <c r="S8" s="28"/>
    </row>
    <row r="9" spans="1:19">
      <c r="A9" s="28"/>
      <c r="B9" s="28"/>
      <c r="C9" s="28"/>
      <c r="D9" s="27"/>
      <c r="E9" s="303" t="s">
        <v>246</v>
      </c>
      <c r="F9" s="303"/>
      <c r="G9" s="303"/>
      <c r="H9" s="303"/>
      <c r="I9" s="303"/>
      <c r="J9" s="303"/>
      <c r="K9" s="303"/>
      <c r="L9" s="303"/>
      <c r="M9" s="303"/>
      <c r="N9" s="29"/>
      <c r="O9" s="28"/>
      <c r="P9" s="28"/>
      <c r="Q9" s="28"/>
      <c r="R9" s="28"/>
      <c r="S9" s="28"/>
    </row>
    <row r="10" spans="1:19">
      <c r="A10" s="28"/>
      <c r="B10" s="28"/>
      <c r="C10" s="28"/>
      <c r="D10" s="27"/>
      <c r="E10" s="303" t="s">
        <v>244</v>
      </c>
      <c r="F10" s="303"/>
      <c r="G10" s="303"/>
      <c r="H10" s="303"/>
      <c r="I10" s="303"/>
      <c r="J10" s="303"/>
      <c r="K10" s="303"/>
      <c r="L10" s="303"/>
      <c r="M10" s="303"/>
      <c r="N10" s="29"/>
      <c r="O10" s="28"/>
      <c r="P10" s="28"/>
      <c r="Q10" s="28"/>
      <c r="R10" s="28"/>
      <c r="S10" s="28"/>
    </row>
    <row r="11" spans="1:19">
      <c r="A11" s="28"/>
      <c r="B11" s="28"/>
      <c r="C11" s="28"/>
      <c r="D11" s="27"/>
      <c r="E11" s="303"/>
      <c r="F11" s="303"/>
      <c r="G11" s="303"/>
      <c r="H11" s="303"/>
      <c r="I11" s="303"/>
      <c r="J11" s="303"/>
      <c r="K11" s="303"/>
      <c r="L11" s="303"/>
      <c r="M11" s="303"/>
      <c r="N11" s="29"/>
      <c r="O11" s="28"/>
      <c r="P11" s="28"/>
      <c r="Q11" s="28"/>
      <c r="R11" s="28"/>
      <c r="S11" s="28"/>
    </row>
    <row r="12" spans="1:19">
      <c r="A12" s="28"/>
      <c r="B12" s="28"/>
      <c r="C12" s="28"/>
      <c r="D12" s="27"/>
      <c r="E12" s="304" t="s">
        <v>238</v>
      </c>
      <c r="F12" s="303"/>
      <c r="G12" s="303"/>
      <c r="H12" s="303"/>
      <c r="I12" s="303"/>
      <c r="J12" s="303"/>
      <c r="K12" s="303"/>
      <c r="L12" s="303"/>
      <c r="M12" s="303"/>
      <c r="N12" s="29"/>
      <c r="O12" s="28"/>
      <c r="P12" s="28"/>
      <c r="Q12" s="28"/>
      <c r="R12" s="28"/>
      <c r="S12" s="28"/>
    </row>
    <row r="13" spans="1:19">
      <c r="A13" s="28"/>
      <c r="B13" s="28"/>
      <c r="C13" s="28"/>
      <c r="D13" s="27"/>
      <c r="E13" s="303" t="s">
        <v>240</v>
      </c>
      <c r="F13" s="303"/>
      <c r="G13" s="303"/>
      <c r="H13" s="303"/>
      <c r="I13" s="303"/>
      <c r="J13" s="303"/>
      <c r="K13" s="303"/>
      <c r="L13" s="303"/>
      <c r="M13" s="303"/>
      <c r="N13" s="29"/>
      <c r="O13" s="28"/>
      <c r="P13" s="28"/>
      <c r="Q13" s="28"/>
      <c r="R13" s="28"/>
      <c r="S13" s="28"/>
    </row>
    <row r="14" spans="1:19">
      <c r="A14" s="28"/>
      <c r="B14" s="28"/>
      <c r="C14" s="28"/>
      <c r="D14" s="27"/>
      <c r="E14" s="303" t="s">
        <v>241</v>
      </c>
      <c r="F14" s="303"/>
      <c r="G14" s="303"/>
      <c r="H14" s="303"/>
      <c r="I14" s="303"/>
      <c r="J14" s="303"/>
      <c r="K14" s="303"/>
      <c r="L14" s="303"/>
      <c r="M14" s="303"/>
      <c r="N14" s="29"/>
      <c r="O14" s="28"/>
      <c r="P14" s="28"/>
      <c r="Q14" s="28"/>
      <c r="R14" s="28"/>
      <c r="S14" s="28"/>
    </row>
    <row r="15" spans="1:19">
      <c r="A15" s="28"/>
      <c r="B15" s="28"/>
      <c r="C15" s="28"/>
      <c r="D15" s="27"/>
      <c r="E15" s="303" t="s">
        <v>242</v>
      </c>
      <c r="F15" s="303"/>
      <c r="G15" s="303"/>
      <c r="H15" s="303"/>
      <c r="I15" s="303"/>
      <c r="J15" s="303"/>
      <c r="K15" s="303"/>
      <c r="L15" s="303"/>
      <c r="M15" s="303"/>
      <c r="N15" s="29"/>
      <c r="O15" s="28"/>
      <c r="P15" s="28"/>
      <c r="Q15" s="28"/>
      <c r="R15" s="28"/>
      <c r="S15" s="28"/>
    </row>
    <row r="16" spans="1:19">
      <c r="A16" s="28"/>
      <c r="B16" s="28"/>
      <c r="C16" s="28"/>
      <c r="D16" s="27"/>
      <c r="E16" s="303" t="s">
        <v>243</v>
      </c>
      <c r="F16" s="303"/>
      <c r="G16" s="303"/>
      <c r="H16" s="303"/>
      <c r="I16" s="303"/>
      <c r="J16" s="303"/>
      <c r="K16" s="303"/>
      <c r="L16" s="303"/>
      <c r="M16" s="303"/>
      <c r="N16" s="29"/>
      <c r="O16" s="28"/>
      <c r="P16" s="28"/>
      <c r="Q16" s="28"/>
      <c r="R16" s="28"/>
      <c r="S16" s="28"/>
    </row>
    <row r="17" spans="1:19">
      <c r="A17" s="28"/>
      <c r="B17" s="28"/>
      <c r="C17" s="28"/>
      <c r="D17" s="27"/>
      <c r="E17" s="303" t="s">
        <v>251</v>
      </c>
      <c r="F17" s="303"/>
      <c r="G17" s="303"/>
      <c r="H17" s="303"/>
      <c r="I17" s="303"/>
      <c r="J17" s="303"/>
      <c r="K17" s="303"/>
      <c r="L17" s="303"/>
      <c r="M17" s="303"/>
      <c r="N17" s="29"/>
      <c r="O17" s="28"/>
      <c r="P17" s="28"/>
      <c r="Q17" s="28"/>
      <c r="R17" s="28"/>
      <c r="S17" s="28"/>
    </row>
    <row r="18" spans="1:19">
      <c r="A18" s="28"/>
      <c r="B18" s="28"/>
      <c r="C18" s="28"/>
      <c r="D18" s="27"/>
      <c r="E18" s="303"/>
      <c r="F18" s="303"/>
      <c r="G18" s="303"/>
      <c r="H18" s="303"/>
      <c r="I18" s="303"/>
      <c r="J18" s="303"/>
      <c r="K18" s="303"/>
      <c r="L18" s="303"/>
      <c r="M18" s="303"/>
      <c r="N18" s="29"/>
      <c r="O18" s="28"/>
      <c r="P18" s="28"/>
      <c r="Q18" s="28"/>
      <c r="R18" s="28"/>
      <c r="S18" s="28"/>
    </row>
    <row r="19" spans="1:19">
      <c r="A19" s="28"/>
      <c r="B19" s="28"/>
      <c r="C19" s="28"/>
      <c r="D19" s="27"/>
      <c r="E19" s="303"/>
      <c r="F19" s="303"/>
      <c r="G19" s="303"/>
      <c r="H19" s="303"/>
      <c r="I19" s="303"/>
      <c r="J19" s="303"/>
      <c r="K19" s="303"/>
      <c r="L19" s="303"/>
      <c r="M19" s="303"/>
      <c r="N19" s="29"/>
      <c r="O19" s="28"/>
      <c r="P19" s="28"/>
      <c r="Q19" s="28"/>
      <c r="R19" s="28"/>
      <c r="S19" s="28"/>
    </row>
    <row r="20" spans="1:19" ht="15.45" customHeight="1">
      <c r="A20" s="28"/>
      <c r="B20" s="28"/>
      <c r="C20" s="28"/>
      <c r="D20" s="27"/>
      <c r="E20" s="307" t="s">
        <v>263</v>
      </c>
      <c r="F20" s="307"/>
      <c r="G20" s="307"/>
      <c r="H20" s="307"/>
      <c r="I20" s="307"/>
      <c r="J20" s="307"/>
      <c r="K20" s="307"/>
      <c r="L20" s="307"/>
      <c r="M20" s="307"/>
      <c r="N20" s="29"/>
      <c r="O20" s="28"/>
      <c r="P20" s="28"/>
      <c r="Q20" s="28"/>
      <c r="R20" s="28"/>
      <c r="S20" s="28"/>
    </row>
    <row r="21" spans="1:19">
      <c r="A21" s="28"/>
      <c r="B21" s="28"/>
      <c r="C21" s="28"/>
      <c r="D21" s="27"/>
      <c r="E21" s="307"/>
      <c r="F21" s="307"/>
      <c r="G21" s="307"/>
      <c r="H21" s="307"/>
      <c r="I21" s="307"/>
      <c r="J21" s="307"/>
      <c r="K21" s="307"/>
      <c r="L21" s="307"/>
      <c r="M21" s="307"/>
      <c r="N21" s="29"/>
      <c r="O21" s="28"/>
      <c r="P21" s="28"/>
      <c r="Q21" s="28"/>
      <c r="R21" s="28"/>
      <c r="S21" s="28"/>
    </row>
    <row r="22" spans="1:19">
      <c r="A22" s="28"/>
      <c r="B22" s="28"/>
      <c r="C22" s="28"/>
      <c r="D22" s="27"/>
      <c r="E22" s="307"/>
      <c r="F22" s="307"/>
      <c r="G22" s="307"/>
      <c r="H22" s="307"/>
      <c r="I22" s="307"/>
      <c r="J22" s="307"/>
      <c r="K22" s="307"/>
      <c r="L22" s="307"/>
      <c r="M22" s="307"/>
      <c r="N22" s="29"/>
      <c r="O22" s="28"/>
      <c r="P22" s="28"/>
      <c r="Q22" s="28"/>
      <c r="R22" s="28"/>
      <c r="S22" s="28"/>
    </row>
    <row r="23" spans="1:19">
      <c r="A23" s="28"/>
      <c r="B23" s="28"/>
      <c r="C23" s="28"/>
      <c r="D23" s="27"/>
      <c r="E23" s="307"/>
      <c r="F23" s="307"/>
      <c r="G23" s="307"/>
      <c r="H23" s="307"/>
      <c r="I23" s="307"/>
      <c r="J23" s="307"/>
      <c r="K23" s="307"/>
      <c r="L23" s="307"/>
      <c r="M23" s="307"/>
      <c r="N23" s="29"/>
      <c r="O23" s="28"/>
      <c r="P23" s="28"/>
      <c r="Q23" s="28"/>
      <c r="R23" s="28"/>
      <c r="S23" s="28"/>
    </row>
    <row r="24" spans="1:19">
      <c r="A24" s="28"/>
      <c r="B24" s="28"/>
      <c r="C24" s="28"/>
      <c r="D24" s="27"/>
      <c r="E24" s="306"/>
      <c r="F24" s="306"/>
      <c r="G24" s="306"/>
      <c r="H24" s="306"/>
      <c r="I24" s="306"/>
      <c r="J24" s="306"/>
      <c r="K24" s="306"/>
      <c r="L24" s="306"/>
      <c r="M24" s="306"/>
      <c r="N24" s="29"/>
      <c r="O24" s="28"/>
      <c r="P24" s="28"/>
      <c r="Q24" s="28"/>
      <c r="R24" s="28"/>
      <c r="S24" s="28"/>
    </row>
    <row r="25" spans="1:19">
      <c r="A25" s="28"/>
      <c r="B25" s="28"/>
      <c r="C25" s="28"/>
      <c r="D25" s="27"/>
      <c r="E25" s="305" t="s">
        <v>245</v>
      </c>
      <c r="F25" s="305"/>
      <c r="G25" s="305"/>
      <c r="H25" s="305"/>
      <c r="I25" s="305"/>
      <c r="J25" s="305"/>
      <c r="K25" s="305"/>
      <c r="L25" s="305"/>
      <c r="M25" s="305"/>
      <c r="N25" s="29"/>
      <c r="O25" s="28"/>
      <c r="P25" s="28"/>
      <c r="Q25" s="28"/>
      <c r="R25" s="28"/>
      <c r="S25" s="28"/>
    </row>
    <row r="26" spans="1:19">
      <c r="A26" s="28"/>
      <c r="B26" s="28"/>
      <c r="C26" s="28"/>
      <c r="D26" s="27"/>
      <c r="E26" s="305"/>
      <c r="F26" s="305"/>
      <c r="G26" s="305"/>
      <c r="H26" s="305"/>
      <c r="I26" s="305"/>
      <c r="J26" s="305"/>
      <c r="K26" s="305"/>
      <c r="L26" s="305"/>
      <c r="M26" s="305"/>
      <c r="N26" s="29"/>
      <c r="O26" s="28"/>
      <c r="P26" s="28"/>
      <c r="Q26" s="28"/>
      <c r="R26" s="28"/>
      <c r="S26" s="28"/>
    </row>
    <row r="27" spans="1:19">
      <c r="A27" s="28"/>
      <c r="B27" s="28"/>
      <c r="C27" s="28"/>
      <c r="D27" s="41"/>
      <c r="E27" s="305"/>
      <c r="F27" s="305"/>
      <c r="G27" s="305"/>
      <c r="H27" s="305"/>
      <c r="I27" s="305"/>
      <c r="J27" s="305"/>
      <c r="K27" s="305"/>
      <c r="L27" s="305"/>
      <c r="M27" s="305"/>
      <c r="N27" s="29"/>
      <c r="O27" s="28"/>
      <c r="P27" s="28"/>
      <c r="Q27" s="28"/>
      <c r="R27" s="28"/>
      <c r="S27" s="28"/>
    </row>
    <row r="28" spans="1:19">
      <c r="A28" s="28"/>
      <c r="B28" s="28"/>
      <c r="C28" s="28"/>
      <c r="D28" s="27"/>
      <c r="E28" s="305"/>
      <c r="F28" s="305"/>
      <c r="G28" s="305"/>
      <c r="H28" s="305"/>
      <c r="I28" s="305"/>
      <c r="J28" s="305"/>
      <c r="K28" s="305"/>
      <c r="L28" s="305"/>
      <c r="M28" s="305"/>
      <c r="N28" s="29"/>
      <c r="O28" s="28"/>
      <c r="P28" s="28"/>
      <c r="Q28" s="28"/>
      <c r="R28" s="28"/>
      <c r="S28" s="28"/>
    </row>
    <row r="29" spans="1:19" ht="16.2" thickBot="1">
      <c r="A29" s="28"/>
      <c r="B29" s="28"/>
      <c r="C29" s="28"/>
      <c r="D29" s="30"/>
      <c r="E29" s="31"/>
      <c r="F29" s="31"/>
      <c r="G29" s="31"/>
      <c r="H29" s="31"/>
      <c r="I29" s="31"/>
      <c r="J29" s="31"/>
      <c r="K29" s="31"/>
      <c r="L29" s="31"/>
      <c r="M29" s="31"/>
      <c r="N29" s="32"/>
      <c r="O29" s="28"/>
      <c r="P29" s="28"/>
      <c r="Q29" s="28"/>
      <c r="R29" s="28"/>
      <c r="S29" s="28"/>
    </row>
    <row r="30" spans="1:19">
      <c r="A30" s="28"/>
      <c r="B30" s="28"/>
      <c r="C30" s="28"/>
      <c r="D30" s="28"/>
      <c r="E30" s="28"/>
      <c r="F30" s="28"/>
      <c r="G30" s="28"/>
      <c r="H30" s="28"/>
      <c r="I30" s="28"/>
      <c r="J30" s="28"/>
      <c r="K30" s="28"/>
      <c r="L30" s="28"/>
      <c r="M30" s="28"/>
      <c r="N30" s="28"/>
      <c r="O30" s="28"/>
      <c r="P30" s="28"/>
      <c r="Q30" s="28"/>
      <c r="R30" s="28"/>
      <c r="S30" s="28"/>
    </row>
    <row r="31" spans="1:19">
      <c r="A31" s="28"/>
      <c r="B31" s="28"/>
      <c r="C31" s="28"/>
      <c r="D31" s="28"/>
      <c r="E31" s="28"/>
      <c r="F31" s="28"/>
      <c r="G31" s="28"/>
      <c r="H31" s="28"/>
      <c r="I31" s="28"/>
      <c r="J31" s="28"/>
      <c r="K31" s="28"/>
      <c r="L31" s="28"/>
      <c r="M31" s="28"/>
      <c r="N31" s="28"/>
      <c r="O31" s="28"/>
      <c r="P31" s="28"/>
      <c r="Q31" s="28"/>
      <c r="R31" s="28"/>
      <c r="S31" s="28"/>
    </row>
    <row r="32" spans="1:19">
      <c r="A32" s="28"/>
      <c r="B32" s="28"/>
      <c r="C32" s="28"/>
      <c r="D32" s="28"/>
      <c r="E32" s="28"/>
      <c r="F32" s="28"/>
      <c r="G32" s="28"/>
      <c r="H32" s="28"/>
      <c r="I32" s="28"/>
      <c r="J32" s="28"/>
      <c r="K32" s="28"/>
      <c r="L32" s="28"/>
      <c r="M32" s="28"/>
      <c r="N32" s="28"/>
      <c r="O32" s="28"/>
      <c r="P32" s="28"/>
      <c r="Q32" s="28"/>
      <c r="R32" s="28"/>
      <c r="S32" s="28"/>
    </row>
    <row r="33" spans="1:19">
      <c r="A33" s="28"/>
      <c r="B33" s="28"/>
      <c r="C33" s="28"/>
      <c r="D33" s="28"/>
      <c r="E33" s="28"/>
      <c r="F33" s="28"/>
      <c r="G33" s="28"/>
      <c r="H33" s="28"/>
      <c r="I33" s="28"/>
      <c r="J33" s="28"/>
      <c r="K33" s="28"/>
      <c r="L33" s="28"/>
      <c r="M33" s="28"/>
      <c r="N33" s="28"/>
      <c r="O33" s="28"/>
      <c r="P33" s="28"/>
      <c r="Q33" s="28"/>
      <c r="R33" s="28"/>
      <c r="S33" s="28"/>
    </row>
  </sheetData>
  <mergeCells count="3">
    <mergeCell ref="B2:P2"/>
    <mergeCell ref="E20:M23"/>
    <mergeCell ref="E25:M28"/>
  </mergeCells>
  <phoneticPr fontId="2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94416-43CC-416B-9CCD-DB564BB625C3}">
  <sheetPr codeName="Sheet5">
    <pageSetUpPr autoPageBreaks="0"/>
  </sheetPr>
  <dimension ref="A1:AA27"/>
  <sheetViews>
    <sheetView showGridLines="0" zoomScaleNormal="100" workbookViewId="0">
      <selection activeCell="E21" sqref="E21"/>
    </sheetView>
  </sheetViews>
  <sheetFormatPr defaultRowHeight="15.6"/>
  <cols>
    <col min="1" max="1" width="9" customWidth="1"/>
    <col min="27" max="27" width="0" hidden="1" customWidth="1"/>
  </cols>
  <sheetData>
    <row r="1" spans="1:27">
      <c r="A1" s="28"/>
      <c r="B1" s="28"/>
      <c r="C1" s="28"/>
      <c r="D1" s="28"/>
      <c r="E1" s="28"/>
      <c r="F1" s="28"/>
      <c r="G1" s="28"/>
      <c r="H1" s="28"/>
      <c r="I1" s="28"/>
      <c r="J1" s="28"/>
      <c r="K1" s="28"/>
      <c r="L1" s="28"/>
      <c r="M1" s="28"/>
      <c r="N1" s="28"/>
      <c r="O1" s="28"/>
      <c r="P1" s="28"/>
      <c r="Q1" s="28"/>
      <c r="R1" s="28"/>
    </row>
    <row r="2" spans="1:27" ht="28.8" thickBot="1">
      <c r="A2" s="28"/>
      <c r="B2" s="159" t="s">
        <v>115</v>
      </c>
      <c r="C2" s="159"/>
      <c r="D2" s="159"/>
      <c r="E2" s="159"/>
      <c r="F2" s="159"/>
      <c r="G2" s="159"/>
      <c r="H2" s="159"/>
      <c r="I2" s="159"/>
      <c r="J2" s="159"/>
      <c r="K2" s="159"/>
      <c r="L2" s="159"/>
      <c r="M2" s="159"/>
      <c r="N2" s="159"/>
      <c r="O2" s="159"/>
      <c r="P2" s="159"/>
      <c r="Q2" s="28"/>
      <c r="R2" s="28"/>
    </row>
    <row r="3" spans="1:27" ht="16.2" thickBot="1">
      <c r="A3" s="28"/>
      <c r="B3" s="28"/>
      <c r="C3" s="28"/>
      <c r="D3" s="28"/>
      <c r="E3" s="28"/>
      <c r="F3" s="28"/>
      <c r="G3" s="28"/>
      <c r="H3" s="28"/>
      <c r="I3" s="28"/>
      <c r="J3" s="28"/>
      <c r="K3" s="28"/>
      <c r="L3" s="28"/>
      <c r="M3" s="28"/>
      <c r="N3" s="28"/>
      <c r="O3" s="28"/>
      <c r="P3" s="28"/>
      <c r="Q3" s="28"/>
      <c r="R3" s="28"/>
    </row>
    <row r="4" spans="1:27" ht="15.45" customHeight="1">
      <c r="A4" s="28"/>
      <c r="B4" s="165" t="s">
        <v>256</v>
      </c>
      <c r="C4" s="166"/>
      <c r="D4" s="166"/>
      <c r="E4" s="166"/>
      <c r="F4" s="166"/>
      <c r="G4" s="166"/>
      <c r="H4" s="166"/>
      <c r="I4" s="166"/>
      <c r="J4" s="166"/>
      <c r="K4" s="166"/>
      <c r="L4" s="166"/>
      <c r="M4" s="166"/>
      <c r="N4" s="166"/>
      <c r="O4" s="166"/>
      <c r="P4" s="167"/>
      <c r="Q4" s="28"/>
      <c r="R4" s="28"/>
    </row>
    <row r="5" spans="1:27">
      <c r="A5" s="28"/>
      <c r="B5" s="168"/>
      <c r="C5" s="169"/>
      <c r="D5" s="169"/>
      <c r="E5" s="169"/>
      <c r="F5" s="169"/>
      <c r="G5" s="169"/>
      <c r="H5" s="169"/>
      <c r="I5" s="169"/>
      <c r="J5" s="169"/>
      <c r="K5" s="169"/>
      <c r="L5" s="169"/>
      <c r="M5" s="169"/>
      <c r="N5" s="169"/>
      <c r="O5" s="169"/>
      <c r="P5" s="170"/>
      <c r="Q5" s="28"/>
      <c r="R5" s="28"/>
    </row>
    <row r="6" spans="1:27">
      <c r="A6" s="28"/>
      <c r="B6" s="168"/>
      <c r="C6" s="169"/>
      <c r="D6" s="169"/>
      <c r="E6" s="169"/>
      <c r="F6" s="169"/>
      <c r="G6" s="169"/>
      <c r="H6" s="169"/>
      <c r="I6" s="169"/>
      <c r="J6" s="169"/>
      <c r="K6" s="169"/>
      <c r="L6" s="169"/>
      <c r="M6" s="169"/>
      <c r="N6" s="169"/>
      <c r="O6" s="169"/>
      <c r="P6" s="170"/>
      <c r="Q6" s="28"/>
      <c r="R6" s="28"/>
    </row>
    <row r="7" spans="1:27" ht="16.2" thickBot="1">
      <c r="A7" s="28"/>
      <c r="B7" s="171"/>
      <c r="C7" s="172"/>
      <c r="D7" s="172"/>
      <c r="E7" s="172"/>
      <c r="F7" s="172"/>
      <c r="G7" s="172"/>
      <c r="H7" s="172"/>
      <c r="I7" s="172"/>
      <c r="J7" s="172"/>
      <c r="K7" s="172"/>
      <c r="L7" s="172"/>
      <c r="M7" s="172"/>
      <c r="N7" s="172"/>
      <c r="O7" s="172"/>
      <c r="P7" s="173"/>
      <c r="Q7" s="28"/>
      <c r="R7" s="28"/>
    </row>
    <row r="8" spans="1:27" ht="16.2" thickBot="1">
      <c r="A8" s="28"/>
      <c r="B8" s="28"/>
      <c r="C8" s="28"/>
      <c r="D8" s="28"/>
      <c r="E8" s="28"/>
      <c r="F8" s="28"/>
      <c r="G8" s="28"/>
      <c r="H8" s="28"/>
      <c r="I8" s="28"/>
      <c r="J8" s="28"/>
      <c r="K8" s="28"/>
      <c r="L8" s="28"/>
      <c r="M8" s="28"/>
      <c r="N8" s="28"/>
      <c r="O8" s="28"/>
      <c r="P8" s="28"/>
      <c r="Q8" s="28"/>
      <c r="R8" s="28"/>
    </row>
    <row r="9" spans="1:27" ht="15.75" customHeight="1">
      <c r="A9" s="28"/>
      <c r="B9" s="160" t="s">
        <v>182</v>
      </c>
      <c r="C9" s="161"/>
      <c r="D9" s="161"/>
      <c r="E9" s="161"/>
      <c r="F9" s="161"/>
      <c r="G9" s="161"/>
      <c r="H9" s="161"/>
      <c r="I9" s="161"/>
      <c r="J9" s="161"/>
      <c r="K9" s="161"/>
      <c r="L9" s="161"/>
      <c r="M9" s="161"/>
      <c r="N9" s="161"/>
      <c r="O9" s="161"/>
      <c r="P9" s="162"/>
      <c r="Q9" s="28"/>
      <c r="R9" s="28"/>
    </row>
    <row r="10" spans="1:27">
      <c r="A10" s="28"/>
      <c r="B10" s="163"/>
      <c r="C10" s="151"/>
      <c r="D10" s="151"/>
      <c r="E10" s="151"/>
      <c r="F10" s="151"/>
      <c r="G10" s="151"/>
      <c r="H10" s="151"/>
      <c r="I10" s="151"/>
      <c r="J10" s="151"/>
      <c r="K10" s="151"/>
      <c r="L10" s="151"/>
      <c r="M10" s="151"/>
      <c r="N10" s="151"/>
      <c r="O10" s="151"/>
      <c r="P10" s="164"/>
      <c r="Q10" s="28"/>
      <c r="R10" s="28"/>
      <c r="AA10">
        <v>1</v>
      </c>
    </row>
    <row r="11" spans="1:27">
      <c r="A11" s="28"/>
      <c r="B11" s="163"/>
      <c r="C11" s="151"/>
      <c r="D11" s="151"/>
      <c r="E11" s="151"/>
      <c r="F11" s="151"/>
      <c r="G11" s="151"/>
      <c r="H11" s="151"/>
      <c r="I11" s="151"/>
      <c r="J11" s="151"/>
      <c r="K11" s="151"/>
      <c r="L11" s="151"/>
      <c r="M11" s="151"/>
      <c r="N11" s="151"/>
      <c r="O11" s="151"/>
      <c r="P11" s="164"/>
      <c r="Q11" s="28"/>
      <c r="R11" s="28"/>
    </row>
    <row r="12" spans="1:27">
      <c r="A12" s="28"/>
      <c r="B12" s="27"/>
      <c r="C12" s="28"/>
      <c r="D12" s="28"/>
      <c r="E12" s="28"/>
      <c r="F12" s="28"/>
      <c r="G12" s="28"/>
      <c r="H12" s="28"/>
      <c r="I12" s="28"/>
      <c r="J12" s="28"/>
      <c r="K12" s="28"/>
      <c r="L12" s="28"/>
      <c r="M12" s="28"/>
      <c r="N12" s="28"/>
      <c r="O12" s="28"/>
      <c r="P12" s="29"/>
      <c r="Q12" s="28"/>
      <c r="R12" s="28"/>
    </row>
    <row r="13" spans="1:27">
      <c r="A13" s="28"/>
      <c r="B13" s="27"/>
      <c r="C13" s="28"/>
      <c r="D13" s="28"/>
      <c r="E13" s="28"/>
      <c r="F13" s="28"/>
      <c r="G13" s="28"/>
      <c r="H13" s="28"/>
      <c r="I13" s="28"/>
      <c r="J13" s="28"/>
      <c r="K13" s="28"/>
      <c r="L13" s="28"/>
      <c r="M13" s="28"/>
      <c r="N13" s="28"/>
      <c r="O13" s="28"/>
      <c r="P13" s="29"/>
      <c r="Q13" s="28"/>
      <c r="R13" s="28"/>
    </row>
    <row r="14" spans="1:27">
      <c r="A14" s="28"/>
      <c r="B14" s="27"/>
      <c r="C14" s="28"/>
      <c r="D14" s="28"/>
      <c r="E14" s="28"/>
      <c r="F14" s="28"/>
      <c r="G14" s="28"/>
      <c r="H14" s="28"/>
      <c r="I14" s="28"/>
      <c r="J14" s="28"/>
      <c r="K14" s="28"/>
      <c r="L14" s="28"/>
      <c r="M14" s="28"/>
      <c r="N14" s="28"/>
      <c r="O14" s="28"/>
      <c r="P14" s="29"/>
      <c r="Q14" s="28"/>
      <c r="R14" s="28"/>
    </row>
    <row r="15" spans="1:27">
      <c r="A15" s="28"/>
      <c r="B15" s="27"/>
      <c r="C15" s="28"/>
      <c r="D15" s="28"/>
      <c r="E15" s="28"/>
      <c r="F15" s="28"/>
      <c r="G15" s="28"/>
      <c r="H15" s="28"/>
      <c r="I15" s="28"/>
      <c r="J15" s="28"/>
      <c r="K15" s="28"/>
      <c r="L15" s="28"/>
      <c r="M15" s="28"/>
      <c r="N15" s="28"/>
      <c r="O15" s="28"/>
      <c r="P15" s="29"/>
      <c r="Q15" s="28"/>
      <c r="R15" s="28"/>
    </row>
    <row r="16" spans="1:27">
      <c r="A16" s="28"/>
      <c r="B16" s="27"/>
      <c r="C16" s="28"/>
      <c r="D16" s="28"/>
      <c r="E16" s="28"/>
      <c r="F16" s="28"/>
      <c r="G16" s="28"/>
      <c r="H16" s="28"/>
      <c r="I16" s="28"/>
      <c r="J16" s="28"/>
      <c r="K16" s="28"/>
      <c r="L16" s="28"/>
      <c r="M16" s="28"/>
      <c r="N16" s="28"/>
      <c r="O16" s="28"/>
      <c r="P16" s="29"/>
      <c r="Q16" s="28"/>
      <c r="R16" s="28"/>
    </row>
    <row r="17" spans="1:18">
      <c r="A17" s="28"/>
      <c r="B17" s="27"/>
      <c r="C17" s="28"/>
      <c r="E17" s="153" t="s">
        <v>120</v>
      </c>
      <c r="F17" s="154"/>
      <c r="G17" s="155"/>
      <c r="H17" s="158" t="s">
        <v>116</v>
      </c>
      <c r="I17" s="158"/>
      <c r="J17" s="158" t="s">
        <v>257</v>
      </c>
      <c r="K17" s="158"/>
      <c r="L17" s="158" t="s">
        <v>5</v>
      </c>
      <c r="M17" s="158"/>
      <c r="N17" s="28"/>
      <c r="O17" s="28"/>
      <c r="P17" s="29"/>
      <c r="Q17" s="28"/>
      <c r="R17" s="28"/>
    </row>
    <row r="18" spans="1:18">
      <c r="A18" s="28"/>
      <c r="B18" s="27"/>
      <c r="C18" s="28"/>
      <c r="E18" s="152" t="s">
        <v>261</v>
      </c>
      <c r="F18" s="152"/>
      <c r="G18" s="152"/>
      <c r="H18" s="156"/>
      <c r="I18" s="157"/>
      <c r="J18" s="156"/>
      <c r="K18" s="157"/>
      <c r="L18" s="156"/>
      <c r="M18" s="157"/>
      <c r="N18" s="28"/>
      <c r="O18" s="28"/>
      <c r="P18" s="29"/>
      <c r="Q18" s="28"/>
      <c r="R18" s="28"/>
    </row>
    <row r="19" spans="1:18">
      <c r="A19" s="28"/>
      <c r="B19" s="27"/>
      <c r="C19" s="28"/>
      <c r="E19" s="152" t="s">
        <v>139</v>
      </c>
      <c r="F19" s="152"/>
      <c r="G19" s="152"/>
      <c r="H19" s="156"/>
      <c r="I19" s="157"/>
      <c r="J19" s="156"/>
      <c r="K19" s="157"/>
      <c r="L19" s="156"/>
      <c r="M19" s="157"/>
      <c r="N19" s="28"/>
      <c r="O19" s="28"/>
      <c r="P19" s="29"/>
      <c r="Q19" s="28"/>
      <c r="R19" s="28"/>
    </row>
    <row r="20" spans="1:18">
      <c r="A20" s="28"/>
      <c r="B20" s="27"/>
      <c r="C20" s="28"/>
      <c r="E20" s="152" t="s">
        <v>262</v>
      </c>
      <c r="F20" s="152"/>
      <c r="G20" s="152"/>
      <c r="H20" s="156"/>
      <c r="I20" s="157"/>
      <c r="J20" s="156"/>
      <c r="K20" s="157"/>
      <c r="L20" s="156"/>
      <c r="M20" s="157"/>
      <c r="N20" s="28"/>
      <c r="O20" s="28"/>
      <c r="P20" s="29"/>
      <c r="Q20" s="28"/>
      <c r="R20" s="28"/>
    </row>
    <row r="21" spans="1:18" ht="16.2" thickBot="1">
      <c r="A21" s="28"/>
      <c r="B21" s="30"/>
      <c r="C21" s="31"/>
      <c r="D21" s="31"/>
      <c r="E21" s="31"/>
      <c r="F21" s="31"/>
      <c r="G21" s="31"/>
      <c r="H21" s="31"/>
      <c r="I21" s="31"/>
      <c r="J21" s="31"/>
      <c r="K21" s="31"/>
      <c r="L21" s="31"/>
      <c r="M21" s="31"/>
      <c r="N21" s="31"/>
      <c r="O21" s="31"/>
      <c r="P21" s="32"/>
      <c r="Q21" s="28"/>
      <c r="R21" s="28"/>
    </row>
    <row r="22" spans="1:18">
      <c r="A22" s="28"/>
      <c r="B22" s="28"/>
      <c r="C22" s="28"/>
      <c r="D22" s="28"/>
      <c r="E22" s="28"/>
      <c r="F22" s="28"/>
      <c r="G22" s="28"/>
      <c r="H22" s="28"/>
      <c r="I22" s="28"/>
      <c r="J22" s="28"/>
      <c r="K22" s="28"/>
      <c r="L22" s="28"/>
      <c r="M22" s="28"/>
      <c r="N22" s="28"/>
      <c r="O22" s="28"/>
      <c r="P22" s="28"/>
      <c r="Q22" s="28"/>
      <c r="R22" s="28"/>
    </row>
    <row r="23" spans="1:18">
      <c r="A23" s="28"/>
      <c r="B23" s="28"/>
      <c r="C23" s="28"/>
      <c r="D23" s="28"/>
      <c r="E23" s="28"/>
      <c r="F23" s="28"/>
      <c r="G23" s="28"/>
      <c r="H23" s="28"/>
      <c r="I23" s="28"/>
      <c r="J23" s="28"/>
      <c r="K23" s="28"/>
      <c r="L23" s="28"/>
      <c r="M23" s="28"/>
      <c r="N23" s="28"/>
      <c r="O23" s="28"/>
      <c r="P23" s="28"/>
      <c r="Q23" s="28"/>
      <c r="R23" s="28"/>
    </row>
    <row r="24" spans="1:18">
      <c r="A24" s="28"/>
      <c r="B24" s="28"/>
      <c r="C24" s="28"/>
      <c r="D24" s="28"/>
      <c r="E24" s="28"/>
      <c r="F24" s="28"/>
      <c r="G24" s="28"/>
      <c r="H24" s="28"/>
      <c r="I24" s="28"/>
      <c r="J24" s="28"/>
      <c r="K24" s="28"/>
      <c r="L24" s="28"/>
      <c r="M24" s="28"/>
      <c r="N24" s="28"/>
      <c r="O24" s="28"/>
      <c r="P24" s="28"/>
      <c r="Q24" s="28"/>
      <c r="R24" s="28"/>
    </row>
    <row r="25" spans="1:18">
      <c r="A25" s="28"/>
      <c r="B25" s="28"/>
      <c r="C25" s="28"/>
      <c r="D25" s="28"/>
      <c r="E25" s="28"/>
      <c r="F25" s="28"/>
      <c r="G25" s="28"/>
      <c r="H25" s="28"/>
      <c r="I25" s="28"/>
      <c r="J25" s="28"/>
      <c r="K25" s="28"/>
      <c r="L25" s="28"/>
      <c r="M25" s="28"/>
      <c r="N25" s="28"/>
      <c r="O25" s="28"/>
      <c r="P25" s="28"/>
      <c r="Q25" s="28"/>
      <c r="R25" s="28"/>
    </row>
    <row r="26" spans="1:18">
      <c r="A26" s="28"/>
      <c r="B26" s="28"/>
      <c r="C26" s="28"/>
      <c r="D26" s="28"/>
      <c r="E26" s="28"/>
      <c r="F26" s="28"/>
      <c r="G26" s="28"/>
      <c r="H26" s="28"/>
      <c r="I26" s="28"/>
      <c r="J26" s="28"/>
      <c r="K26" s="28"/>
      <c r="L26" s="28"/>
      <c r="M26" s="28"/>
      <c r="N26" s="28"/>
      <c r="O26" s="28"/>
      <c r="P26" s="28"/>
      <c r="Q26" s="28"/>
      <c r="R26" s="28"/>
    </row>
    <row r="27" spans="1:18">
      <c r="A27" s="28"/>
      <c r="B27" s="28"/>
      <c r="C27" s="28"/>
      <c r="D27" s="28"/>
      <c r="E27" s="28"/>
      <c r="F27" s="28"/>
      <c r="G27" s="28"/>
      <c r="H27" s="28"/>
      <c r="I27" s="28"/>
      <c r="J27" s="28"/>
      <c r="K27" s="28"/>
      <c r="L27" s="28"/>
      <c r="M27" s="28"/>
      <c r="N27" s="28"/>
      <c r="O27" s="28"/>
      <c r="P27" s="28"/>
      <c r="Q27" s="28"/>
    </row>
  </sheetData>
  <mergeCells count="19">
    <mergeCell ref="L18:M18"/>
    <mergeCell ref="L19:M19"/>
    <mergeCell ref="L20:M20"/>
    <mergeCell ref="J18:K18"/>
    <mergeCell ref="J19:K19"/>
    <mergeCell ref="J20:K20"/>
    <mergeCell ref="J17:K17"/>
    <mergeCell ref="B2:P2"/>
    <mergeCell ref="B9:P11"/>
    <mergeCell ref="L17:M17"/>
    <mergeCell ref="B4:P7"/>
    <mergeCell ref="E18:G18"/>
    <mergeCell ref="E19:G19"/>
    <mergeCell ref="E20:G20"/>
    <mergeCell ref="E17:G17"/>
    <mergeCell ref="H18:I18"/>
    <mergeCell ref="H19:I19"/>
    <mergeCell ref="H20:I20"/>
    <mergeCell ref="H17:I17"/>
  </mergeCells>
  <conditionalFormatting sqref="H18:M20">
    <cfRule type="expression" dxfId="19" priority="7">
      <formula>$AA$10=1</formula>
    </cfRule>
  </conditionalFormatting>
  <conditionalFormatting sqref="H18 H19:M20">
    <cfRule type="expression" dxfId="18" priority="3">
      <formula>$AA$10=2</formula>
    </cfRule>
  </conditionalFormatting>
  <conditionalFormatting sqref="H18:M18">
    <cfRule type="expression" dxfId="17" priority="2">
      <formula>$AA$10=3</formula>
    </cfRule>
  </conditionalFormatting>
  <conditionalFormatting sqref="H18">
    <cfRule type="expression" dxfId="16" priority="1">
      <formula>$AA$10=4</formula>
    </cfRule>
  </conditionalFormatting>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529" r:id="rId4" name="Option Button 1">
              <controlPr defaultSize="0" autoFill="0" autoLine="0" autoPict="0" macro="[0]!TonnageValueMacro">
                <anchor moveWithCells="1">
                  <from>
                    <xdr:col>2</xdr:col>
                    <xdr:colOff>22860</xdr:colOff>
                    <xdr:row>11</xdr:row>
                    <xdr:rowOff>175260</xdr:rowOff>
                  </from>
                  <to>
                    <xdr:col>8</xdr:col>
                    <xdr:colOff>22860</xdr:colOff>
                    <xdr:row>12</xdr:row>
                    <xdr:rowOff>190500</xdr:rowOff>
                  </to>
                </anchor>
              </controlPr>
            </control>
          </mc:Choice>
        </mc:AlternateContent>
        <mc:AlternateContent xmlns:mc="http://schemas.openxmlformats.org/markup-compatibility/2006">
          <mc:Choice Requires="x14">
            <control shapeId="22530" r:id="rId5" name="Option Button 2">
              <controlPr defaultSize="0" autoFill="0" autoLine="0" autoPict="0" macro="[0]!TonnageValueMacro">
                <anchor moveWithCells="1">
                  <from>
                    <xdr:col>9</xdr:col>
                    <xdr:colOff>22860</xdr:colOff>
                    <xdr:row>11</xdr:row>
                    <xdr:rowOff>175260</xdr:rowOff>
                  </from>
                  <to>
                    <xdr:col>15</xdr:col>
                    <xdr:colOff>22860</xdr:colOff>
                    <xdr:row>12</xdr:row>
                    <xdr:rowOff>182880</xdr:rowOff>
                  </to>
                </anchor>
              </controlPr>
            </control>
          </mc:Choice>
        </mc:AlternateContent>
        <mc:AlternateContent xmlns:mc="http://schemas.openxmlformats.org/markup-compatibility/2006">
          <mc:Choice Requires="x14">
            <control shapeId="22543" r:id="rId6" name="Option Button 15">
              <controlPr defaultSize="0" autoFill="0" autoLine="0" autoPict="0" macro="[0]!TonnageValueMacro">
                <anchor moveWithCells="1">
                  <from>
                    <xdr:col>2</xdr:col>
                    <xdr:colOff>22860</xdr:colOff>
                    <xdr:row>13</xdr:row>
                    <xdr:rowOff>182880</xdr:rowOff>
                  </from>
                  <to>
                    <xdr:col>8</xdr:col>
                    <xdr:colOff>22860</xdr:colOff>
                    <xdr:row>15</xdr:row>
                    <xdr:rowOff>0</xdr:rowOff>
                  </to>
                </anchor>
              </controlPr>
            </control>
          </mc:Choice>
        </mc:AlternateContent>
        <mc:AlternateContent xmlns:mc="http://schemas.openxmlformats.org/markup-compatibility/2006">
          <mc:Choice Requires="x14">
            <control shapeId="22544" r:id="rId7" name="Option Button 16">
              <controlPr defaultSize="0" autoFill="0" autoLine="0" autoPict="0" macro="[0]!TonnageValueMacro">
                <anchor moveWithCells="1">
                  <from>
                    <xdr:col>9</xdr:col>
                    <xdr:colOff>22860</xdr:colOff>
                    <xdr:row>13</xdr:row>
                    <xdr:rowOff>182880</xdr:rowOff>
                  </from>
                  <to>
                    <xdr:col>15</xdr:col>
                    <xdr:colOff>22860</xdr:colOff>
                    <xdr:row>15</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9F84A-E259-4BEE-8390-13790324935B}">
  <sheetPr codeName="Sheet8"/>
  <dimension ref="A1:AA40"/>
  <sheetViews>
    <sheetView showGridLines="0" zoomScaleNormal="100" workbookViewId="0">
      <selection activeCell="E16" sqref="E16:F18 E21:F23 E26:F28 J16:K18 J21:K23 J26:K28 N16:O18 N21:O23 N26:O28"/>
    </sheetView>
  </sheetViews>
  <sheetFormatPr defaultRowHeight="15.6"/>
  <cols>
    <col min="1" max="1" width="8.69921875" style="28"/>
    <col min="4" max="4" width="9.69921875" customWidth="1"/>
    <col min="12" max="12" width="9.19921875" customWidth="1"/>
    <col min="13" max="13" width="8.69921875" customWidth="1"/>
    <col min="17" max="18" width="8.69921875" style="28"/>
  </cols>
  <sheetData>
    <row r="1" spans="2:27">
      <c r="B1" s="28"/>
      <c r="C1" s="28"/>
      <c r="D1" s="28"/>
      <c r="E1" s="28"/>
      <c r="F1" s="28"/>
      <c r="G1" s="28"/>
      <c r="H1" s="28"/>
      <c r="I1" s="28"/>
      <c r="J1" s="28"/>
      <c r="K1" s="28"/>
      <c r="L1" s="28"/>
      <c r="M1" s="28"/>
      <c r="N1" s="28"/>
      <c r="O1" s="28"/>
      <c r="P1" s="28"/>
    </row>
    <row r="2" spans="2:27" ht="28.2">
      <c r="B2" s="150" t="s">
        <v>123</v>
      </c>
      <c r="C2" s="150"/>
      <c r="D2" s="150"/>
      <c r="E2" s="150"/>
      <c r="F2" s="150"/>
      <c r="G2" s="150"/>
      <c r="H2" s="150"/>
      <c r="I2" s="150"/>
      <c r="J2" s="150"/>
      <c r="K2" s="150"/>
      <c r="L2" s="150"/>
      <c r="M2" s="150"/>
      <c r="N2" s="150"/>
      <c r="O2" s="150"/>
      <c r="P2" s="150"/>
    </row>
    <row r="3" spans="2:27" ht="16.2" thickBot="1">
      <c r="B3" s="28"/>
      <c r="C3" s="28"/>
      <c r="D3" s="28"/>
      <c r="E3" s="28"/>
      <c r="F3" s="28"/>
      <c r="G3" s="28"/>
      <c r="H3" s="28"/>
      <c r="I3" s="28"/>
      <c r="J3" s="28"/>
      <c r="K3" s="28"/>
      <c r="L3" s="28"/>
      <c r="M3" s="28"/>
      <c r="N3" s="28"/>
      <c r="O3" s="28"/>
      <c r="P3" s="28"/>
    </row>
    <row r="4" spans="2:27">
      <c r="B4" s="205" t="s">
        <v>210</v>
      </c>
      <c r="C4" s="206"/>
      <c r="D4" s="206"/>
      <c r="E4" s="206"/>
      <c r="F4" s="206"/>
      <c r="G4" s="206"/>
      <c r="H4" s="206"/>
      <c r="I4" s="206"/>
      <c r="J4" s="206"/>
      <c r="K4" s="206"/>
      <c r="L4" s="206"/>
      <c r="M4" s="206"/>
      <c r="N4" s="206"/>
      <c r="O4" s="206"/>
      <c r="P4" s="207"/>
    </row>
    <row r="5" spans="2:27">
      <c r="B5" s="208"/>
      <c r="C5" s="209"/>
      <c r="D5" s="209"/>
      <c r="E5" s="209"/>
      <c r="F5" s="209"/>
      <c r="G5" s="209"/>
      <c r="H5" s="209"/>
      <c r="I5" s="209"/>
      <c r="J5" s="209"/>
      <c r="K5" s="209"/>
      <c r="L5" s="209"/>
      <c r="M5" s="209"/>
      <c r="N5" s="209"/>
      <c r="O5" s="209"/>
      <c r="P5" s="210"/>
    </row>
    <row r="6" spans="2:27">
      <c r="B6" s="208"/>
      <c r="C6" s="209"/>
      <c r="D6" s="209"/>
      <c r="E6" s="209"/>
      <c r="F6" s="209"/>
      <c r="G6" s="209"/>
      <c r="H6" s="209"/>
      <c r="I6" s="209"/>
      <c r="J6" s="209"/>
      <c r="K6" s="209"/>
      <c r="L6" s="209"/>
      <c r="M6" s="209"/>
      <c r="N6" s="209"/>
      <c r="O6" s="209"/>
      <c r="P6" s="210"/>
    </row>
    <row r="7" spans="2:27" ht="16.2" thickBot="1">
      <c r="B7" s="211"/>
      <c r="C7" s="212"/>
      <c r="D7" s="212"/>
      <c r="E7" s="212"/>
      <c r="F7" s="212"/>
      <c r="G7" s="212"/>
      <c r="H7" s="212"/>
      <c r="I7" s="212"/>
      <c r="J7" s="212"/>
      <c r="K7" s="212"/>
      <c r="L7" s="212"/>
      <c r="M7" s="212"/>
      <c r="N7" s="212"/>
      <c r="O7" s="212"/>
      <c r="P7" s="213"/>
    </row>
    <row r="8" spans="2:27" s="28" customFormat="1" ht="16.2" thickBot="1"/>
    <row r="9" spans="2:27">
      <c r="B9" s="160" t="s">
        <v>211</v>
      </c>
      <c r="C9" s="161"/>
      <c r="D9" s="161"/>
      <c r="E9" s="161"/>
      <c r="F9" s="161"/>
      <c r="G9" s="161"/>
      <c r="H9" s="161"/>
      <c r="I9" s="161"/>
      <c r="J9" s="161"/>
      <c r="K9" s="161"/>
      <c r="L9" s="161"/>
      <c r="M9" s="161"/>
      <c r="N9" s="161"/>
      <c r="O9" s="161"/>
      <c r="P9" s="162"/>
    </row>
    <row r="10" spans="2:27">
      <c r="B10" s="163"/>
      <c r="C10" s="151"/>
      <c r="D10" s="151"/>
      <c r="E10" s="151"/>
      <c r="F10" s="151"/>
      <c r="G10" s="151"/>
      <c r="H10" s="151"/>
      <c r="I10" s="151"/>
      <c r="J10" s="151"/>
      <c r="K10" s="151"/>
      <c r="L10" s="151"/>
      <c r="M10" s="151"/>
      <c r="N10" s="151"/>
      <c r="O10" s="151"/>
      <c r="P10" s="164"/>
    </row>
    <row r="11" spans="2:27">
      <c r="B11" s="163"/>
      <c r="C11" s="151"/>
      <c r="D11" s="151"/>
      <c r="E11" s="151"/>
      <c r="F11" s="151"/>
      <c r="G11" s="151"/>
      <c r="H11" s="151"/>
      <c r="I11" s="151"/>
      <c r="J11" s="151"/>
      <c r="K11" s="151"/>
      <c r="L11" s="151"/>
      <c r="M11" s="151"/>
      <c r="N11" s="151"/>
      <c r="O11" s="151"/>
      <c r="P11" s="164"/>
    </row>
    <row r="12" spans="2:27">
      <c r="B12" s="41"/>
      <c r="C12" s="28"/>
      <c r="D12" s="28"/>
      <c r="E12" s="28"/>
      <c r="F12" s="28"/>
      <c r="G12" s="28"/>
      <c r="H12" s="28"/>
      <c r="I12" s="28"/>
      <c r="J12" s="28"/>
      <c r="K12" s="28"/>
      <c r="L12" s="28"/>
      <c r="M12" s="28"/>
      <c r="N12" s="28"/>
      <c r="O12" s="28"/>
      <c r="P12" s="42"/>
    </row>
    <row r="13" spans="2:27">
      <c r="B13" s="41"/>
      <c r="C13" s="28"/>
      <c r="D13" s="28"/>
      <c r="E13" s="28"/>
      <c r="F13" s="28"/>
      <c r="G13" s="28"/>
      <c r="H13" s="28"/>
      <c r="I13" s="28"/>
      <c r="J13" s="28"/>
      <c r="K13" s="28"/>
      <c r="L13" s="28"/>
      <c r="M13" s="28"/>
      <c r="N13" s="28"/>
      <c r="O13" s="28"/>
      <c r="P13" s="42"/>
      <c r="AA13">
        <v>1</v>
      </c>
    </row>
    <row r="14" spans="2:27" ht="16.2" thickBot="1">
      <c r="B14" s="41"/>
      <c r="C14" s="28"/>
      <c r="D14" s="28"/>
      <c r="E14" s="28"/>
      <c r="F14" s="28"/>
      <c r="G14" s="28"/>
      <c r="H14" s="28"/>
      <c r="I14" s="28"/>
      <c r="J14" s="28"/>
      <c r="K14" s="28"/>
      <c r="L14" s="28"/>
      <c r="M14" s="28"/>
      <c r="N14" s="28"/>
      <c r="O14" s="28"/>
      <c r="P14" s="42"/>
    </row>
    <row r="15" spans="2:27" ht="18.600000000000001" thickBot="1">
      <c r="B15" s="41"/>
      <c r="C15" s="47" t="s">
        <v>124</v>
      </c>
      <c r="D15" s="88"/>
      <c r="E15" s="88"/>
      <c r="F15" s="88"/>
      <c r="G15" s="88"/>
      <c r="H15" s="88"/>
      <c r="I15" s="88"/>
      <c r="J15" s="88"/>
      <c r="K15" s="88"/>
      <c r="L15" s="88"/>
      <c r="M15" s="88"/>
      <c r="N15" s="88"/>
      <c r="O15" s="89"/>
      <c r="P15" s="42"/>
    </row>
    <row r="16" spans="2:27">
      <c r="B16" s="41"/>
      <c r="C16" s="224" t="s">
        <v>169</v>
      </c>
      <c r="D16" s="225"/>
      <c r="E16" s="182"/>
      <c r="F16" s="204"/>
      <c r="G16" s="192" t="s">
        <v>205</v>
      </c>
      <c r="H16" s="193"/>
      <c r="I16" s="194"/>
      <c r="J16" s="202"/>
      <c r="K16" s="203"/>
      <c r="L16" s="39" t="s">
        <v>127</v>
      </c>
      <c r="M16" s="40"/>
      <c r="N16" s="182"/>
      <c r="O16" s="183"/>
      <c r="P16" s="42"/>
    </row>
    <row r="17" spans="2:16">
      <c r="B17" s="41"/>
      <c r="C17" s="198" t="s">
        <v>126</v>
      </c>
      <c r="D17" s="199"/>
      <c r="E17" s="156"/>
      <c r="F17" s="157"/>
      <c r="G17" s="195" t="s">
        <v>9</v>
      </c>
      <c r="H17" s="196"/>
      <c r="I17" s="197"/>
      <c r="J17" s="184"/>
      <c r="K17" s="191"/>
      <c r="L17" s="34" t="s">
        <v>128</v>
      </c>
      <c r="M17" s="35"/>
      <c r="N17" s="184"/>
      <c r="O17" s="185"/>
      <c r="P17" s="42"/>
    </row>
    <row r="18" spans="2:16" ht="16.2" thickBot="1">
      <c r="B18" s="41"/>
      <c r="C18" s="200" t="s">
        <v>129</v>
      </c>
      <c r="D18" s="201"/>
      <c r="E18" s="174"/>
      <c r="F18" s="175"/>
      <c r="G18" s="178" t="s">
        <v>68</v>
      </c>
      <c r="H18" s="179"/>
      <c r="I18" s="180"/>
      <c r="J18" s="176"/>
      <c r="K18" s="177"/>
      <c r="L18" s="81" t="s">
        <v>125</v>
      </c>
      <c r="M18" s="82"/>
      <c r="N18" s="174"/>
      <c r="O18" s="181"/>
      <c r="P18" s="42"/>
    </row>
    <row r="19" spans="2:16" ht="16.2" thickBot="1">
      <c r="B19" s="41"/>
      <c r="C19" s="28"/>
      <c r="D19" s="28"/>
      <c r="E19" s="28"/>
      <c r="F19" s="28"/>
      <c r="G19" s="28"/>
      <c r="H19" s="28"/>
      <c r="I19" s="28"/>
      <c r="J19" s="28"/>
      <c r="K19" s="28"/>
      <c r="L19" s="28"/>
      <c r="M19" s="28"/>
      <c r="N19" s="28"/>
      <c r="O19" s="28"/>
      <c r="P19" s="42"/>
    </row>
    <row r="20" spans="2:16" ht="18.600000000000001" thickBot="1">
      <c r="B20" s="41"/>
      <c r="C20" s="47" t="s">
        <v>258</v>
      </c>
      <c r="D20" s="45"/>
      <c r="E20" s="45"/>
      <c r="F20" s="45"/>
      <c r="G20" s="45"/>
      <c r="H20" s="45"/>
      <c r="I20" s="45"/>
      <c r="J20" s="45"/>
      <c r="K20" s="45"/>
      <c r="L20" s="45"/>
      <c r="M20" s="45"/>
      <c r="N20" s="45"/>
      <c r="O20" s="46"/>
      <c r="P20" s="42"/>
    </row>
    <row r="21" spans="2:16">
      <c r="B21" s="41"/>
      <c r="C21" s="37" t="s">
        <v>169</v>
      </c>
      <c r="D21" s="38"/>
      <c r="E21" s="186"/>
      <c r="F21" s="187"/>
      <c r="G21" s="192" t="s">
        <v>205</v>
      </c>
      <c r="H21" s="193"/>
      <c r="I21" s="194"/>
      <c r="J21" s="189"/>
      <c r="K21" s="190"/>
      <c r="L21" s="39" t="s">
        <v>127</v>
      </c>
      <c r="M21" s="40"/>
      <c r="N21" s="186"/>
      <c r="O21" s="188"/>
      <c r="P21" s="42"/>
    </row>
    <row r="22" spans="2:16">
      <c r="B22" s="41"/>
      <c r="C22" s="36" t="s">
        <v>126</v>
      </c>
      <c r="D22" s="83"/>
      <c r="E22" s="156"/>
      <c r="F22" s="157"/>
      <c r="G22" s="195" t="s">
        <v>9</v>
      </c>
      <c r="H22" s="196"/>
      <c r="I22" s="197"/>
      <c r="J22" s="184"/>
      <c r="K22" s="191"/>
      <c r="L22" s="34" t="s">
        <v>128</v>
      </c>
      <c r="M22" s="35"/>
      <c r="N22" s="184"/>
      <c r="O22" s="185"/>
      <c r="P22" s="42"/>
    </row>
    <row r="23" spans="2:16" ht="16.2" thickBot="1">
      <c r="B23" s="41"/>
      <c r="C23" s="79" t="s">
        <v>129</v>
      </c>
      <c r="D23" s="80"/>
      <c r="E23" s="174"/>
      <c r="F23" s="175"/>
      <c r="G23" s="178" t="s">
        <v>68</v>
      </c>
      <c r="H23" s="179"/>
      <c r="I23" s="180"/>
      <c r="J23" s="176"/>
      <c r="K23" s="177"/>
      <c r="L23" s="81" t="s">
        <v>125</v>
      </c>
      <c r="M23" s="82"/>
      <c r="N23" s="174"/>
      <c r="O23" s="181"/>
      <c r="P23" s="42"/>
    </row>
    <row r="24" spans="2:16" ht="16.2" thickBot="1">
      <c r="B24" s="41"/>
      <c r="D24" s="28"/>
      <c r="E24" s="28"/>
      <c r="F24" s="28"/>
      <c r="G24" s="28"/>
      <c r="H24" s="28"/>
      <c r="I24" s="28"/>
      <c r="J24" s="28"/>
      <c r="K24" s="28"/>
      <c r="L24" s="28"/>
      <c r="M24" s="28"/>
      <c r="N24" s="28"/>
      <c r="O24" s="28"/>
      <c r="P24" s="42"/>
    </row>
    <row r="25" spans="2:16" ht="18.600000000000001" thickBot="1">
      <c r="B25" s="41"/>
      <c r="C25" s="84" t="s">
        <v>132</v>
      </c>
      <c r="D25" s="85"/>
      <c r="E25" s="85"/>
      <c r="F25" s="85"/>
      <c r="G25" s="85"/>
      <c r="H25" s="85"/>
      <c r="I25" s="85"/>
      <c r="J25" s="85"/>
      <c r="K25" s="85"/>
      <c r="L25" s="85"/>
      <c r="M25" s="85"/>
      <c r="N25" s="85"/>
      <c r="O25" s="86"/>
      <c r="P25" s="42"/>
    </row>
    <row r="26" spans="2:16">
      <c r="B26" s="41"/>
      <c r="C26" s="75" t="s">
        <v>169</v>
      </c>
      <c r="D26" s="76"/>
      <c r="E26" s="214"/>
      <c r="F26" s="214"/>
      <c r="G26" s="192" t="s">
        <v>205</v>
      </c>
      <c r="H26" s="193"/>
      <c r="I26" s="194"/>
      <c r="J26" s="220"/>
      <c r="K26" s="220"/>
      <c r="L26" s="77" t="s">
        <v>127</v>
      </c>
      <c r="M26" s="78"/>
      <c r="N26" s="214"/>
      <c r="O26" s="221"/>
      <c r="P26" s="42"/>
    </row>
    <row r="27" spans="2:16">
      <c r="B27" s="41"/>
      <c r="C27" s="36" t="s">
        <v>126</v>
      </c>
      <c r="D27" s="83"/>
      <c r="E27" s="217"/>
      <c r="F27" s="217"/>
      <c r="G27" s="152" t="s">
        <v>9</v>
      </c>
      <c r="H27" s="152"/>
      <c r="I27" s="152"/>
      <c r="J27" s="222"/>
      <c r="K27" s="222"/>
      <c r="L27" s="34" t="s">
        <v>128</v>
      </c>
      <c r="M27" s="35"/>
      <c r="N27" s="222"/>
      <c r="O27" s="223"/>
      <c r="P27" s="42"/>
    </row>
    <row r="28" spans="2:16" ht="16.2" thickBot="1">
      <c r="B28" s="41"/>
      <c r="C28" s="79" t="s">
        <v>129</v>
      </c>
      <c r="D28" s="80"/>
      <c r="E28" s="215"/>
      <c r="F28" s="215"/>
      <c r="G28" s="218" t="s">
        <v>68</v>
      </c>
      <c r="H28" s="218"/>
      <c r="I28" s="218"/>
      <c r="J28" s="219"/>
      <c r="K28" s="219"/>
      <c r="L28" s="81" t="s">
        <v>125</v>
      </c>
      <c r="M28" s="82"/>
      <c r="N28" s="215"/>
      <c r="O28" s="216"/>
      <c r="P28" s="42"/>
    </row>
    <row r="29" spans="2:16">
      <c r="B29" s="41"/>
      <c r="C29" s="28"/>
      <c r="D29" s="28"/>
      <c r="E29" s="28"/>
      <c r="F29" s="28"/>
      <c r="G29" s="28"/>
      <c r="H29" s="28"/>
      <c r="I29" s="28"/>
      <c r="J29" s="28"/>
      <c r="K29" s="28"/>
      <c r="L29" s="28"/>
      <c r="M29" s="28"/>
      <c r="N29" s="28"/>
      <c r="O29" s="28"/>
      <c r="P29" s="42"/>
    </row>
    <row r="30" spans="2:16" ht="16.2" thickBot="1">
      <c r="B30" s="30"/>
      <c r="C30" s="31"/>
      <c r="D30" s="31"/>
      <c r="E30" s="31"/>
      <c r="F30" s="31"/>
      <c r="G30" s="31"/>
      <c r="H30" s="31"/>
      <c r="I30" s="31"/>
      <c r="J30" s="31"/>
      <c r="K30" s="31"/>
      <c r="L30" s="31"/>
      <c r="M30" s="31"/>
      <c r="N30" s="31"/>
      <c r="O30" s="31"/>
      <c r="P30" s="32"/>
    </row>
    <row r="31" spans="2:16">
      <c r="B31" s="28"/>
      <c r="C31" s="28"/>
      <c r="D31" s="28"/>
      <c r="E31" s="28"/>
      <c r="F31" s="28"/>
      <c r="G31" s="28"/>
      <c r="H31" s="28"/>
      <c r="I31" s="28"/>
      <c r="J31" s="28"/>
      <c r="K31" s="28"/>
      <c r="L31" s="28"/>
      <c r="M31" s="28"/>
      <c r="N31" s="28"/>
      <c r="O31" s="28"/>
      <c r="P31" s="28"/>
    </row>
    <row r="32" spans="2:16">
      <c r="B32" s="28"/>
      <c r="C32" s="28"/>
      <c r="D32" s="28"/>
      <c r="E32" s="28"/>
      <c r="F32" s="28"/>
      <c r="G32" s="28"/>
      <c r="H32" s="28"/>
      <c r="I32" s="28"/>
      <c r="J32" s="28"/>
      <c r="K32" s="28"/>
      <c r="L32" s="28"/>
      <c r="M32" s="28"/>
      <c r="N32" s="28"/>
      <c r="O32" s="28"/>
      <c r="P32" s="28"/>
    </row>
    <row r="33" spans="2:16">
      <c r="B33" s="28"/>
      <c r="C33" s="28"/>
      <c r="D33" s="28"/>
      <c r="E33" s="28"/>
      <c r="F33" s="28"/>
      <c r="G33" s="28"/>
      <c r="H33" s="28"/>
      <c r="I33" s="28"/>
      <c r="J33" s="28"/>
      <c r="K33" s="28"/>
      <c r="L33" s="28"/>
      <c r="M33" s="28"/>
      <c r="N33" s="28"/>
      <c r="O33" s="28"/>
      <c r="P33" s="28"/>
    </row>
    <row r="34" spans="2:16">
      <c r="B34" s="28"/>
      <c r="C34" s="28"/>
      <c r="D34" s="28"/>
      <c r="E34" s="28"/>
      <c r="F34" s="28"/>
      <c r="G34" s="28"/>
      <c r="H34" s="28"/>
      <c r="I34" s="28"/>
      <c r="J34" s="28"/>
      <c r="K34" s="28"/>
      <c r="L34" s="28"/>
      <c r="M34" s="28"/>
      <c r="N34" s="28"/>
      <c r="O34" s="28"/>
      <c r="P34" s="28"/>
    </row>
    <row r="35" spans="2:16">
      <c r="B35" s="28"/>
      <c r="C35" s="28"/>
      <c r="D35" s="28"/>
      <c r="E35" s="28"/>
      <c r="F35" s="28"/>
      <c r="G35" s="28"/>
      <c r="H35" s="28"/>
      <c r="I35" s="28"/>
      <c r="J35" s="28"/>
      <c r="K35" s="28"/>
      <c r="L35" s="28"/>
      <c r="M35" s="28"/>
      <c r="N35" s="28"/>
      <c r="O35" s="28"/>
      <c r="P35" s="28"/>
    </row>
    <row r="36" spans="2:16">
      <c r="B36" s="28"/>
      <c r="C36" s="28"/>
      <c r="D36" s="28"/>
      <c r="E36" s="28"/>
      <c r="F36" s="28"/>
      <c r="G36" s="28"/>
      <c r="H36" s="28"/>
      <c r="I36" s="28"/>
      <c r="J36" s="28"/>
      <c r="K36" s="28"/>
      <c r="L36" s="28"/>
      <c r="M36" s="28"/>
      <c r="N36" s="28"/>
      <c r="O36" s="28"/>
      <c r="P36" s="28"/>
    </row>
    <row r="37" spans="2:16">
      <c r="B37" s="28"/>
      <c r="P37" s="28"/>
    </row>
    <row r="38" spans="2:16">
      <c r="B38" s="28"/>
      <c r="P38" s="28"/>
    </row>
    <row r="39" spans="2:16">
      <c r="B39" s="28"/>
      <c r="P39" s="28"/>
    </row>
    <row r="40" spans="2:16">
      <c r="B40" s="28"/>
      <c r="P40" s="28"/>
    </row>
  </sheetData>
  <mergeCells count="42">
    <mergeCell ref="B9:P11"/>
    <mergeCell ref="B2:P2"/>
    <mergeCell ref="B4:P7"/>
    <mergeCell ref="E26:F26"/>
    <mergeCell ref="N28:O28"/>
    <mergeCell ref="E27:F27"/>
    <mergeCell ref="G28:I28"/>
    <mergeCell ref="J28:K28"/>
    <mergeCell ref="E28:F28"/>
    <mergeCell ref="J26:K26"/>
    <mergeCell ref="N26:O26"/>
    <mergeCell ref="G27:I27"/>
    <mergeCell ref="J27:K27"/>
    <mergeCell ref="N27:O27"/>
    <mergeCell ref="G26:I26"/>
    <mergeCell ref="C16:D16"/>
    <mergeCell ref="C17:D17"/>
    <mergeCell ref="C18:D18"/>
    <mergeCell ref="J16:K16"/>
    <mergeCell ref="J17:K17"/>
    <mergeCell ref="J18:K18"/>
    <mergeCell ref="E16:F16"/>
    <mergeCell ref="E17:F17"/>
    <mergeCell ref="E18:F18"/>
    <mergeCell ref="G16:I16"/>
    <mergeCell ref="G17:I17"/>
    <mergeCell ref="G18:I18"/>
    <mergeCell ref="E23:F23"/>
    <mergeCell ref="J23:K23"/>
    <mergeCell ref="G23:I23"/>
    <mergeCell ref="N23:O23"/>
    <mergeCell ref="N16:O16"/>
    <mergeCell ref="N17:O17"/>
    <mergeCell ref="N18:O18"/>
    <mergeCell ref="E21:F21"/>
    <mergeCell ref="E22:F22"/>
    <mergeCell ref="N21:O21"/>
    <mergeCell ref="N22:O22"/>
    <mergeCell ref="J21:K21"/>
    <mergeCell ref="J22:K22"/>
    <mergeCell ref="G21:I21"/>
    <mergeCell ref="G22:I22"/>
  </mergeCells>
  <conditionalFormatting sqref="E16:F18 J16:K18 N16:O18 E21:F23 J21:K23 N21:O23 E26:F28 J26:K28 N26:O28">
    <cfRule type="expression" dxfId="15" priority="3">
      <formula>$AA$13=1</formula>
    </cfRule>
  </conditionalFormatting>
  <conditionalFormatting sqref="E16:F18 J16:K18 N16:O18">
    <cfRule type="expression" dxfId="14" priority="2">
      <formula>$AA$13=3</formula>
    </cfRule>
  </conditionalFormatting>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26" r:id="rId4" name="Option Button 6">
              <controlPr defaultSize="0" autoFill="0" autoLine="0" autoPict="0" macro="[0]!CostEstimatesMacro">
                <anchor moveWithCells="1">
                  <from>
                    <xdr:col>2</xdr:col>
                    <xdr:colOff>441960</xdr:colOff>
                    <xdr:row>11</xdr:row>
                    <xdr:rowOff>152400</xdr:rowOff>
                  </from>
                  <to>
                    <xdr:col>6</xdr:col>
                    <xdr:colOff>22860</xdr:colOff>
                    <xdr:row>12</xdr:row>
                    <xdr:rowOff>175260</xdr:rowOff>
                  </to>
                </anchor>
              </controlPr>
            </control>
          </mc:Choice>
        </mc:AlternateContent>
        <mc:AlternateContent xmlns:mc="http://schemas.openxmlformats.org/markup-compatibility/2006">
          <mc:Choice Requires="x14">
            <control shapeId="30727" r:id="rId5" name="Option Button 7">
              <controlPr defaultSize="0" autoFill="0" autoLine="0" autoPict="0" macro="[0]!CostEstimatesMacro">
                <anchor moveWithCells="1">
                  <from>
                    <xdr:col>6</xdr:col>
                    <xdr:colOff>449580</xdr:colOff>
                    <xdr:row>11</xdr:row>
                    <xdr:rowOff>152400</xdr:rowOff>
                  </from>
                  <to>
                    <xdr:col>10</xdr:col>
                    <xdr:colOff>121920</xdr:colOff>
                    <xdr:row>12</xdr:row>
                    <xdr:rowOff>175260</xdr:rowOff>
                  </to>
                </anchor>
              </controlPr>
            </control>
          </mc:Choice>
        </mc:AlternateContent>
        <mc:AlternateContent xmlns:mc="http://schemas.openxmlformats.org/markup-compatibility/2006">
          <mc:Choice Requires="x14">
            <control shapeId="30728" r:id="rId6" name="Option Button 8">
              <controlPr defaultSize="0" autoFill="0" autoLine="0" autoPict="0" macro="[0]!CostEstimatesMacro">
                <anchor moveWithCells="1">
                  <from>
                    <xdr:col>10</xdr:col>
                    <xdr:colOff>556260</xdr:colOff>
                    <xdr:row>11</xdr:row>
                    <xdr:rowOff>152400</xdr:rowOff>
                  </from>
                  <to>
                    <xdr:col>14</xdr:col>
                    <xdr:colOff>182880</xdr:colOff>
                    <xdr:row>12</xdr:row>
                    <xdr:rowOff>175260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67420-A546-4F2C-9B9E-95054ACD8800}">
  <sheetPr codeName="Sheet9"/>
  <dimension ref="A1:AA66"/>
  <sheetViews>
    <sheetView showGridLines="0" zoomScaleNormal="100" workbookViewId="0">
      <selection activeCell="J32" sqref="J32"/>
    </sheetView>
  </sheetViews>
  <sheetFormatPr defaultRowHeight="15.6"/>
  <cols>
    <col min="1" max="1" width="8.69921875" style="28"/>
    <col min="4" max="4" width="9.69921875" customWidth="1"/>
    <col min="10" max="10" width="11.5" customWidth="1"/>
    <col min="12" max="12" width="9.19921875" customWidth="1"/>
    <col min="13" max="13" width="8.69921875" customWidth="1"/>
    <col min="17" max="18" width="8.69921875" style="28"/>
    <col min="27" max="27" width="0" hidden="1" customWidth="1"/>
  </cols>
  <sheetData>
    <row r="1" spans="2:27">
      <c r="B1" s="28"/>
      <c r="C1" s="28"/>
      <c r="D1" s="28"/>
      <c r="E1" s="28"/>
      <c r="F1" s="28"/>
      <c r="G1" s="28"/>
      <c r="H1" s="28"/>
      <c r="I1" s="28"/>
      <c r="J1" s="28"/>
      <c r="K1" s="28"/>
      <c r="L1" s="28"/>
      <c r="M1" s="28"/>
      <c r="N1" s="28"/>
      <c r="O1" s="28"/>
      <c r="P1" s="28"/>
      <c r="S1" s="28"/>
    </row>
    <row r="2" spans="2:27" ht="28.2">
      <c r="B2" s="150" t="s">
        <v>207</v>
      </c>
      <c r="C2" s="150"/>
      <c r="D2" s="150"/>
      <c r="E2" s="150"/>
      <c r="F2" s="150"/>
      <c r="G2" s="150"/>
      <c r="H2" s="150"/>
      <c r="I2" s="150"/>
      <c r="J2" s="150"/>
      <c r="K2" s="150"/>
      <c r="L2" s="150"/>
      <c r="M2" s="150"/>
      <c r="N2" s="150"/>
      <c r="O2" s="150"/>
      <c r="P2" s="150"/>
      <c r="S2" s="28"/>
    </row>
    <row r="3" spans="2:27" ht="16.2" thickBot="1">
      <c r="B3" s="28"/>
      <c r="C3" s="28"/>
      <c r="D3" s="28"/>
      <c r="E3" s="28"/>
      <c r="F3" s="28"/>
      <c r="G3" s="28"/>
      <c r="H3" s="28"/>
      <c r="I3" s="28"/>
      <c r="J3" s="28"/>
      <c r="K3" s="28"/>
      <c r="L3" s="28"/>
      <c r="M3" s="28"/>
      <c r="N3" s="28"/>
      <c r="O3" s="28"/>
      <c r="P3" s="28"/>
      <c r="S3" s="28"/>
    </row>
    <row r="4" spans="2:27" ht="16.5" customHeight="1">
      <c r="B4" s="160" t="s">
        <v>218</v>
      </c>
      <c r="C4" s="161"/>
      <c r="D4" s="161"/>
      <c r="E4" s="161"/>
      <c r="F4" s="161"/>
      <c r="G4" s="161"/>
      <c r="H4" s="161"/>
      <c r="I4" s="161"/>
      <c r="J4" s="161"/>
      <c r="K4" s="161"/>
      <c r="L4" s="161"/>
      <c r="M4" s="161"/>
      <c r="N4" s="161"/>
      <c r="O4" s="161"/>
      <c r="P4" s="162"/>
    </row>
    <row r="5" spans="2:27">
      <c r="B5" s="163"/>
      <c r="C5" s="151"/>
      <c r="D5" s="151"/>
      <c r="E5" s="151"/>
      <c r="F5" s="151"/>
      <c r="G5" s="151"/>
      <c r="H5" s="151"/>
      <c r="I5" s="151"/>
      <c r="J5" s="151"/>
      <c r="K5" s="151"/>
      <c r="L5" s="151"/>
      <c r="M5" s="151"/>
      <c r="N5" s="151"/>
      <c r="O5" s="151"/>
      <c r="P5" s="164"/>
    </row>
    <row r="6" spans="2:27">
      <c r="B6" s="163"/>
      <c r="C6" s="151"/>
      <c r="D6" s="151"/>
      <c r="E6" s="151"/>
      <c r="F6" s="151"/>
      <c r="G6" s="151"/>
      <c r="H6" s="151"/>
      <c r="I6" s="151"/>
      <c r="J6" s="151"/>
      <c r="K6" s="151"/>
      <c r="L6" s="151"/>
      <c r="M6" s="151"/>
      <c r="N6" s="151"/>
      <c r="O6" s="151"/>
      <c r="P6" s="164"/>
    </row>
    <row r="7" spans="2:27">
      <c r="B7" s="27"/>
      <c r="C7" s="28"/>
      <c r="D7" s="28"/>
      <c r="E7" s="28"/>
      <c r="F7" s="28"/>
      <c r="G7" s="28"/>
      <c r="H7" s="28"/>
      <c r="I7" s="28"/>
      <c r="J7" s="28"/>
      <c r="K7" s="28"/>
      <c r="L7" s="28"/>
      <c r="M7" s="28"/>
      <c r="N7" s="28"/>
      <c r="O7" s="28"/>
      <c r="P7" s="29"/>
    </row>
    <row r="8" spans="2:27">
      <c r="B8" s="27"/>
      <c r="C8" s="28"/>
      <c r="D8" s="28"/>
      <c r="E8" s="28"/>
      <c r="F8" s="28"/>
      <c r="G8" s="28"/>
      <c r="H8" s="28"/>
      <c r="I8" s="28"/>
      <c r="J8" s="28"/>
      <c r="K8" s="28"/>
      <c r="L8" s="28"/>
      <c r="M8" s="28"/>
      <c r="N8" s="28"/>
      <c r="O8" s="28"/>
      <c r="P8" s="29"/>
      <c r="AA8">
        <v>2</v>
      </c>
    </row>
    <row r="9" spans="2:27" ht="16.2" thickBot="1">
      <c r="B9" s="27"/>
      <c r="C9" s="28"/>
      <c r="D9" s="28"/>
      <c r="E9" s="28"/>
      <c r="F9" s="28"/>
      <c r="G9" s="28"/>
      <c r="H9" s="28"/>
      <c r="I9" s="28"/>
      <c r="J9" s="28"/>
      <c r="K9" s="28"/>
      <c r="L9" s="28"/>
      <c r="M9" s="28"/>
      <c r="N9" s="28"/>
      <c r="O9" s="28"/>
      <c r="P9" s="29"/>
    </row>
    <row r="10" spans="2:27" ht="16.2" thickBot="1">
      <c r="B10" s="27"/>
      <c r="C10" s="28"/>
      <c r="D10" s="28"/>
      <c r="E10" s="28"/>
      <c r="F10" s="28"/>
      <c r="G10" s="28"/>
      <c r="H10" s="264" t="s">
        <v>213</v>
      </c>
      <c r="I10" s="265"/>
      <c r="J10" s="109">
        <v>4250</v>
      </c>
      <c r="K10" s="28"/>
      <c r="L10" s="28"/>
      <c r="M10" s="28"/>
      <c r="N10" s="28"/>
      <c r="O10" s="28"/>
      <c r="P10" s="29"/>
    </row>
    <row r="11" spans="2:27">
      <c r="B11" s="27"/>
      <c r="C11" s="28"/>
      <c r="D11" s="28"/>
      <c r="E11" s="28"/>
      <c r="F11" s="28"/>
      <c r="G11" s="28"/>
      <c r="H11" s="28"/>
      <c r="I11" s="111" t="s">
        <v>212</v>
      </c>
      <c r="J11" s="28"/>
      <c r="K11" s="28"/>
      <c r="L11" s="28"/>
      <c r="M11" s="28"/>
      <c r="N11" s="28"/>
      <c r="O11" s="28"/>
      <c r="P11" s="29"/>
    </row>
    <row r="12" spans="2:27">
      <c r="B12" s="27"/>
      <c r="C12" s="28"/>
      <c r="D12" s="28"/>
      <c r="E12" s="28"/>
      <c r="F12" s="28"/>
      <c r="G12" s="28"/>
      <c r="H12" s="28"/>
      <c r="I12" s="28"/>
      <c r="J12" s="28"/>
      <c r="K12" s="28"/>
      <c r="L12" s="28"/>
      <c r="M12" s="28"/>
      <c r="N12" s="28"/>
      <c r="O12" s="28"/>
      <c r="P12" s="29"/>
    </row>
    <row r="13" spans="2:27" ht="16.2" thickBot="1">
      <c r="B13" s="27"/>
      <c r="C13" s="28"/>
      <c r="D13" s="28"/>
      <c r="E13" s="28"/>
      <c r="F13" s="28"/>
      <c r="G13" s="28"/>
      <c r="H13" s="28"/>
      <c r="I13" s="28"/>
      <c r="J13" s="28"/>
      <c r="K13" s="28"/>
      <c r="L13" s="28"/>
      <c r="M13" s="28"/>
      <c r="N13" s="28"/>
      <c r="O13" s="28"/>
      <c r="P13" s="29"/>
    </row>
    <row r="14" spans="2:27" ht="16.2" thickBot="1">
      <c r="B14" s="27"/>
      <c r="C14" s="28"/>
      <c r="D14" s="28"/>
      <c r="E14" s="256" t="s">
        <v>184</v>
      </c>
      <c r="F14" s="257"/>
      <c r="G14" s="258"/>
      <c r="H14" s="262" t="s">
        <v>209</v>
      </c>
      <c r="I14" s="263"/>
      <c r="J14" s="250" t="s">
        <v>12</v>
      </c>
      <c r="K14" s="251"/>
      <c r="L14" s="251"/>
      <c r="M14" s="252"/>
      <c r="N14" s="28"/>
      <c r="O14" s="28"/>
      <c r="P14" s="29"/>
    </row>
    <row r="15" spans="2:27">
      <c r="B15" s="27"/>
      <c r="C15" s="28"/>
      <c r="D15" s="28"/>
      <c r="E15" s="259" t="s">
        <v>191</v>
      </c>
      <c r="F15" s="260"/>
      <c r="G15" s="261"/>
      <c r="H15" s="234">
        <v>96.15</v>
      </c>
      <c r="I15" s="235"/>
      <c r="J15" s="253" t="s">
        <v>199</v>
      </c>
      <c r="K15" s="254"/>
      <c r="L15" s="254"/>
      <c r="M15" s="255"/>
      <c r="N15" s="28"/>
      <c r="O15" s="28"/>
      <c r="P15" s="29"/>
    </row>
    <row r="16" spans="2:27">
      <c r="B16" s="27"/>
      <c r="C16" s="28"/>
      <c r="D16" s="28"/>
      <c r="E16" s="238" t="s">
        <v>190</v>
      </c>
      <c r="F16" s="239"/>
      <c r="G16" s="240"/>
      <c r="H16" s="236">
        <v>38.46</v>
      </c>
      <c r="I16" s="237"/>
      <c r="J16" s="243" t="s">
        <v>199</v>
      </c>
      <c r="K16" s="244"/>
      <c r="L16" s="244"/>
      <c r="M16" s="245"/>
      <c r="N16" s="28"/>
      <c r="O16" s="28"/>
      <c r="P16" s="29"/>
    </row>
    <row r="17" spans="2:16">
      <c r="B17" s="27"/>
      <c r="C17" s="28"/>
      <c r="D17" s="28"/>
      <c r="E17" s="238" t="s">
        <v>192</v>
      </c>
      <c r="F17" s="239"/>
      <c r="G17" s="240"/>
      <c r="H17" s="236">
        <v>50000</v>
      </c>
      <c r="I17" s="237"/>
      <c r="J17" s="243" t="s">
        <v>198</v>
      </c>
      <c r="K17" s="244"/>
      <c r="L17" s="244"/>
      <c r="M17" s="245"/>
      <c r="N17" s="28"/>
      <c r="O17" s="28"/>
      <c r="P17" s="29"/>
    </row>
    <row r="18" spans="2:16">
      <c r="B18" s="27"/>
      <c r="C18" s="28"/>
      <c r="D18" s="28"/>
      <c r="E18" s="238" t="s">
        <v>196</v>
      </c>
      <c r="F18" s="239"/>
      <c r="G18" s="240"/>
      <c r="H18" s="271">
        <v>4</v>
      </c>
      <c r="I18" s="272"/>
      <c r="J18" s="243" t="s">
        <v>200</v>
      </c>
      <c r="K18" s="244"/>
      <c r="L18" s="244"/>
      <c r="M18" s="245"/>
      <c r="N18" s="28"/>
      <c r="O18" s="28"/>
      <c r="P18" s="29"/>
    </row>
    <row r="19" spans="2:16">
      <c r="B19" s="27"/>
      <c r="C19" s="28"/>
      <c r="D19" s="28"/>
      <c r="E19" s="238" t="s">
        <v>194</v>
      </c>
      <c r="F19" s="239"/>
      <c r="G19" s="240"/>
      <c r="H19" s="236">
        <v>275000</v>
      </c>
      <c r="I19" s="237"/>
      <c r="J19" s="236" t="s">
        <v>204</v>
      </c>
      <c r="K19" s="273"/>
      <c r="L19" s="273"/>
      <c r="M19" s="274"/>
      <c r="N19" s="28"/>
      <c r="O19" s="28"/>
      <c r="P19" s="29"/>
    </row>
    <row r="20" spans="2:16">
      <c r="B20" s="27"/>
      <c r="C20" s="28"/>
      <c r="D20" s="28"/>
      <c r="E20" s="238" t="s">
        <v>195</v>
      </c>
      <c r="F20" s="239"/>
      <c r="G20" s="240"/>
      <c r="H20" s="248">
        <v>0.06</v>
      </c>
      <c r="I20" s="249"/>
      <c r="J20" s="243" t="s">
        <v>201</v>
      </c>
      <c r="K20" s="244"/>
      <c r="L20" s="244"/>
      <c r="M20" s="245"/>
      <c r="N20" s="28"/>
      <c r="O20" s="28"/>
      <c r="P20" s="29"/>
    </row>
    <row r="21" spans="2:16">
      <c r="B21" s="27"/>
      <c r="C21" s="28"/>
      <c r="D21" s="28"/>
      <c r="E21" s="238" t="s">
        <v>193</v>
      </c>
      <c r="F21" s="239"/>
      <c r="G21" s="240"/>
      <c r="H21" s="271">
        <v>442</v>
      </c>
      <c r="I21" s="272"/>
      <c r="J21" s="243" t="s">
        <v>219</v>
      </c>
      <c r="K21" s="244"/>
      <c r="L21" s="244"/>
      <c r="M21" s="245"/>
      <c r="N21" s="28"/>
      <c r="O21" s="28"/>
      <c r="P21" s="29"/>
    </row>
    <row r="22" spans="2:16">
      <c r="B22" s="27"/>
      <c r="C22" s="28"/>
      <c r="D22" s="28"/>
      <c r="E22" s="238" t="s">
        <v>197</v>
      </c>
      <c r="F22" s="239"/>
      <c r="G22" s="240"/>
      <c r="H22" s="246">
        <f>PMT(H20,H18*12,H19)</f>
        <v>-17571.855105083301</v>
      </c>
      <c r="I22" s="247"/>
      <c r="J22" s="243" t="s">
        <v>185</v>
      </c>
      <c r="K22" s="244"/>
      <c r="L22" s="244"/>
      <c r="M22" s="245"/>
      <c r="N22" s="28"/>
      <c r="O22" s="28"/>
      <c r="P22" s="29"/>
    </row>
    <row r="23" spans="2:16">
      <c r="B23" s="27"/>
      <c r="C23" s="28"/>
      <c r="D23" s="28"/>
      <c r="E23" s="238" t="s">
        <v>202</v>
      </c>
      <c r="F23" s="239"/>
      <c r="G23" s="240"/>
      <c r="H23" s="241">
        <f>H22/4.35</f>
        <v>-4039.5069207088054</v>
      </c>
      <c r="I23" s="242"/>
      <c r="J23" s="243" t="s">
        <v>186</v>
      </c>
      <c r="K23" s="244"/>
      <c r="L23" s="244"/>
      <c r="M23" s="245"/>
      <c r="N23" s="28"/>
      <c r="O23" s="28"/>
      <c r="P23" s="29"/>
    </row>
    <row r="24" spans="2:16">
      <c r="B24" s="27"/>
      <c r="C24" s="28"/>
      <c r="D24" s="28"/>
      <c r="E24" s="238" t="s">
        <v>187</v>
      </c>
      <c r="F24" s="239"/>
      <c r="G24" s="240"/>
      <c r="H24" s="236">
        <f>(H19-H17)/H21</f>
        <v>509.04977375565613</v>
      </c>
      <c r="I24" s="237"/>
      <c r="J24" s="243" t="s">
        <v>188</v>
      </c>
      <c r="K24" s="244"/>
      <c r="L24" s="244"/>
      <c r="M24" s="245"/>
      <c r="N24" s="28"/>
      <c r="O24" s="28"/>
      <c r="P24" s="29"/>
    </row>
    <row r="25" spans="2:16" ht="16.2" thickBot="1">
      <c r="B25" s="27"/>
      <c r="C25" s="28"/>
      <c r="D25" s="28"/>
      <c r="E25" s="226" t="s">
        <v>203</v>
      </c>
      <c r="F25" s="227"/>
      <c r="G25" s="228"/>
      <c r="H25" s="229">
        <f>H23*(-1)+H15+H16</f>
        <v>4174.1169207088051</v>
      </c>
      <c r="I25" s="230"/>
      <c r="J25" s="231" t="s">
        <v>189</v>
      </c>
      <c r="K25" s="232"/>
      <c r="L25" s="232"/>
      <c r="M25" s="233"/>
      <c r="N25" s="28"/>
      <c r="O25" s="28"/>
      <c r="P25" s="29"/>
    </row>
    <row r="26" spans="2:16">
      <c r="B26" s="27"/>
      <c r="C26" s="28"/>
      <c r="D26" s="28"/>
      <c r="E26" s="28"/>
      <c r="F26" s="28"/>
      <c r="G26" s="28"/>
      <c r="H26" s="28"/>
      <c r="I26" s="28"/>
      <c r="J26" s="28"/>
      <c r="K26" s="28"/>
      <c r="L26" s="28"/>
      <c r="M26" s="28"/>
      <c r="N26" s="28"/>
      <c r="O26" s="28"/>
      <c r="P26" s="29"/>
    </row>
    <row r="27" spans="2:16">
      <c r="B27" s="27"/>
      <c r="C27" s="28"/>
      <c r="D27" s="28"/>
      <c r="E27" s="28"/>
      <c r="F27" s="28"/>
      <c r="G27" s="28"/>
      <c r="H27" s="28"/>
      <c r="I27" s="28"/>
      <c r="J27" s="28"/>
      <c r="K27" s="28"/>
      <c r="L27" s="28"/>
      <c r="M27" s="28"/>
      <c r="N27" s="28"/>
      <c r="O27" s="28"/>
      <c r="P27" s="29"/>
    </row>
    <row r="28" spans="2:16">
      <c r="B28" s="27"/>
      <c r="C28" s="28"/>
      <c r="D28" s="28"/>
      <c r="E28" s="28"/>
      <c r="F28" s="28"/>
      <c r="G28" s="28"/>
      <c r="H28" s="28"/>
      <c r="I28" s="28"/>
      <c r="J28" s="28"/>
      <c r="K28" s="28"/>
      <c r="L28" s="28"/>
      <c r="M28" s="28"/>
      <c r="N28" s="28"/>
      <c r="O28" s="28"/>
      <c r="P28" s="29"/>
    </row>
    <row r="29" spans="2:16">
      <c r="B29" s="27"/>
      <c r="C29" s="28"/>
      <c r="D29" s="28"/>
      <c r="E29" s="28"/>
      <c r="F29" s="268" t="s">
        <v>220</v>
      </c>
      <c r="G29" s="268"/>
      <c r="H29" s="268"/>
      <c r="I29" s="268"/>
      <c r="J29" s="268"/>
      <c r="K29" s="268"/>
      <c r="L29" s="268"/>
      <c r="M29" s="28"/>
      <c r="N29" s="28"/>
      <c r="O29" s="28"/>
      <c r="P29" s="29"/>
    </row>
    <row r="30" spans="2:16" ht="16.2" thickBot="1">
      <c r="B30" s="27"/>
      <c r="C30" s="28"/>
      <c r="D30" s="28"/>
      <c r="E30" s="28"/>
      <c r="F30" s="28"/>
      <c r="G30" s="28"/>
      <c r="H30" s="28"/>
      <c r="I30" s="28"/>
      <c r="J30" s="28"/>
      <c r="K30" s="28"/>
      <c r="L30" s="28"/>
      <c r="M30" s="28"/>
      <c r="N30" s="28"/>
      <c r="O30" s="28"/>
      <c r="P30" s="29"/>
    </row>
    <row r="31" spans="2:16">
      <c r="B31" s="27"/>
      <c r="C31" s="28"/>
      <c r="D31" s="28"/>
      <c r="E31" s="28"/>
      <c r="F31" s="28"/>
      <c r="G31" s="28"/>
      <c r="H31" s="269" t="s">
        <v>222</v>
      </c>
      <c r="I31" s="270"/>
      <c r="J31" s="110" t="e">
        <f>'Values Collected from Sheets'!C69</f>
        <v>#DIV/0!</v>
      </c>
      <c r="K31" s="28"/>
      <c r="L31" s="28"/>
      <c r="M31" s="28"/>
      <c r="N31" s="28"/>
      <c r="O31" s="28"/>
      <c r="P31" s="29"/>
    </row>
    <row r="32" spans="2:16" ht="16.2" thickBot="1">
      <c r="B32" s="27"/>
      <c r="C32" s="28"/>
      <c r="D32" s="28"/>
      <c r="E32" s="28"/>
      <c r="F32" s="28"/>
      <c r="G32" s="28"/>
      <c r="H32" s="266" t="s">
        <v>221</v>
      </c>
      <c r="I32" s="267"/>
      <c r="J32" s="66" t="e">
        <f>'Values Collected from Sheets'!E69</f>
        <v>#DIV/0!</v>
      </c>
      <c r="K32" s="28"/>
      <c r="L32" s="28"/>
      <c r="M32" s="28"/>
      <c r="N32" s="28"/>
      <c r="O32" s="28"/>
      <c r="P32" s="29"/>
    </row>
    <row r="33" spans="2:16" ht="16.2" thickBot="1">
      <c r="B33" s="30"/>
      <c r="C33" s="31"/>
      <c r="D33" s="31"/>
      <c r="E33" s="31"/>
      <c r="F33" s="31"/>
      <c r="G33" s="31"/>
      <c r="H33" s="31"/>
      <c r="I33" s="31"/>
      <c r="J33" s="31"/>
      <c r="K33" s="31"/>
      <c r="L33" s="31"/>
      <c r="M33" s="31"/>
      <c r="N33" s="31"/>
      <c r="O33" s="31"/>
      <c r="P33" s="32"/>
    </row>
    <row r="34" spans="2:16">
      <c r="B34" s="28"/>
      <c r="C34" s="28"/>
      <c r="D34" s="28"/>
      <c r="E34" s="28"/>
      <c r="F34" s="28"/>
      <c r="G34" s="28"/>
      <c r="H34" s="28"/>
      <c r="I34" s="28"/>
      <c r="J34" s="28"/>
      <c r="K34" s="28"/>
      <c r="L34" s="28"/>
      <c r="M34" s="28"/>
      <c r="N34" s="28"/>
      <c r="O34" s="28"/>
      <c r="P34" s="28"/>
    </row>
    <row r="35" spans="2:16">
      <c r="B35" s="28"/>
      <c r="C35" s="28"/>
      <c r="D35" s="28"/>
      <c r="E35" s="28"/>
      <c r="F35" s="28"/>
      <c r="G35" s="28"/>
      <c r="H35" s="28"/>
      <c r="I35" s="28"/>
      <c r="J35" s="28"/>
      <c r="K35" s="28"/>
      <c r="L35" s="28"/>
      <c r="M35" s="28"/>
      <c r="N35" s="28"/>
      <c r="O35" s="28"/>
      <c r="P35" s="28"/>
    </row>
    <row r="36" spans="2:16">
      <c r="B36" s="28"/>
      <c r="C36" s="28"/>
      <c r="D36" s="28"/>
      <c r="E36" s="28"/>
      <c r="F36" s="28"/>
      <c r="G36" s="28"/>
      <c r="H36" s="28"/>
      <c r="I36" s="28"/>
      <c r="J36" s="28"/>
      <c r="K36" s="28"/>
      <c r="L36" s="28"/>
      <c r="M36" s="28"/>
      <c r="N36" s="28"/>
      <c r="O36" s="28"/>
      <c r="P36" s="28"/>
    </row>
    <row r="37" spans="2:16">
      <c r="B37" s="28"/>
      <c r="C37" s="28"/>
      <c r="D37" s="28"/>
      <c r="E37" s="28"/>
      <c r="F37" s="28"/>
      <c r="G37" s="28"/>
      <c r="H37" s="28"/>
      <c r="I37" s="28"/>
      <c r="J37" s="28"/>
      <c r="K37" s="28"/>
      <c r="L37" s="28"/>
      <c r="M37" s="28"/>
      <c r="N37" s="28"/>
      <c r="O37" s="28"/>
      <c r="P37" s="28"/>
    </row>
    <row r="38" spans="2:16">
      <c r="B38" s="28"/>
      <c r="C38" s="28"/>
      <c r="D38" s="28"/>
      <c r="E38" s="28"/>
      <c r="F38" s="28"/>
      <c r="G38" s="28"/>
      <c r="H38" s="28"/>
      <c r="I38" s="28"/>
      <c r="J38" s="28"/>
      <c r="K38" s="28"/>
      <c r="L38" s="28"/>
      <c r="M38" s="28"/>
      <c r="N38" s="28"/>
      <c r="O38" s="28"/>
      <c r="P38" s="28"/>
    </row>
    <row r="39" spans="2:16">
      <c r="B39" s="28"/>
      <c r="C39" s="28"/>
      <c r="D39" s="28"/>
      <c r="E39" s="28"/>
      <c r="F39" s="28"/>
      <c r="G39" s="28"/>
      <c r="H39" s="28"/>
      <c r="I39" s="28"/>
      <c r="J39" s="28"/>
      <c r="K39" s="28"/>
      <c r="L39" s="28"/>
      <c r="M39" s="28"/>
      <c r="N39" s="28"/>
      <c r="O39" s="28"/>
      <c r="P39" s="28"/>
    </row>
    <row r="40" spans="2:16">
      <c r="B40" s="28"/>
      <c r="C40" s="28"/>
      <c r="D40" s="28"/>
      <c r="E40" s="28"/>
      <c r="F40" s="28"/>
      <c r="G40" s="28"/>
      <c r="H40" s="28"/>
      <c r="I40" s="28"/>
      <c r="J40" s="28"/>
      <c r="K40" s="28"/>
      <c r="L40" s="28"/>
      <c r="M40" s="28"/>
      <c r="N40" s="28"/>
      <c r="O40" s="28"/>
      <c r="P40" s="28"/>
    </row>
    <row r="41" spans="2:16">
      <c r="B41" s="28"/>
      <c r="C41" s="28"/>
      <c r="D41" s="28"/>
      <c r="E41" s="28"/>
      <c r="F41" s="28"/>
      <c r="G41" s="28"/>
      <c r="H41" s="28"/>
      <c r="I41" s="28"/>
      <c r="J41" s="28"/>
      <c r="K41" s="28"/>
      <c r="L41" s="28"/>
      <c r="M41" s="28"/>
      <c r="N41" s="28"/>
      <c r="O41" s="28"/>
      <c r="P41" s="28"/>
    </row>
    <row r="42" spans="2:16">
      <c r="B42" s="28"/>
      <c r="C42" s="28"/>
      <c r="D42" s="28"/>
      <c r="E42" s="28"/>
      <c r="F42" s="28"/>
      <c r="G42" s="28"/>
      <c r="H42" s="28"/>
      <c r="I42" s="28"/>
      <c r="J42" s="28"/>
      <c r="K42" s="28"/>
      <c r="L42" s="28"/>
      <c r="M42" s="28"/>
      <c r="N42" s="28"/>
      <c r="O42" s="28"/>
      <c r="P42" s="28"/>
    </row>
    <row r="43" spans="2:16">
      <c r="B43" s="28"/>
      <c r="C43" s="28"/>
      <c r="D43" s="28"/>
      <c r="E43" s="28"/>
      <c r="F43" s="28"/>
      <c r="G43" s="28"/>
      <c r="H43" s="28"/>
      <c r="I43" s="28"/>
      <c r="J43" s="28"/>
      <c r="K43" s="28"/>
      <c r="L43" s="28"/>
      <c r="M43" s="28"/>
      <c r="N43" s="28"/>
      <c r="O43" s="28"/>
      <c r="P43" s="28"/>
    </row>
    <row r="44" spans="2:16">
      <c r="B44" s="28"/>
      <c r="C44" s="28"/>
      <c r="D44" s="28"/>
      <c r="E44" s="28"/>
      <c r="F44" s="28"/>
      <c r="G44" s="28"/>
      <c r="H44" s="28"/>
      <c r="I44" s="28"/>
      <c r="J44" s="28"/>
      <c r="K44" s="28"/>
      <c r="L44" s="28"/>
      <c r="M44" s="28"/>
      <c r="N44" s="28"/>
      <c r="O44" s="28"/>
      <c r="P44" s="28"/>
    </row>
    <row r="45" spans="2:16">
      <c r="B45" s="28"/>
      <c r="C45" s="28"/>
      <c r="D45" s="28"/>
      <c r="E45" s="28"/>
      <c r="F45" s="28"/>
      <c r="G45" s="28"/>
      <c r="H45" s="28"/>
      <c r="I45" s="28"/>
      <c r="J45" s="28"/>
      <c r="K45" s="28"/>
      <c r="L45" s="28"/>
      <c r="M45" s="28"/>
      <c r="N45" s="28"/>
      <c r="O45" s="28"/>
      <c r="P45" s="28"/>
    </row>
    <row r="46" spans="2:16">
      <c r="B46" s="28"/>
      <c r="C46" s="28"/>
      <c r="D46" s="28"/>
      <c r="E46" s="28"/>
      <c r="F46" s="28"/>
      <c r="G46" s="28"/>
      <c r="H46" s="28"/>
      <c r="I46" s="28"/>
      <c r="J46" s="28"/>
      <c r="K46" s="28"/>
      <c r="L46" s="28"/>
      <c r="M46" s="28"/>
      <c r="N46" s="28"/>
      <c r="O46" s="28"/>
      <c r="P46" s="28"/>
    </row>
    <row r="47" spans="2:16">
      <c r="B47" s="28"/>
      <c r="C47" s="28"/>
      <c r="D47" s="28"/>
      <c r="E47" s="28"/>
      <c r="F47" s="28"/>
      <c r="G47" s="28"/>
      <c r="H47" s="28"/>
      <c r="I47" s="28"/>
      <c r="J47" s="28"/>
      <c r="K47" s="28"/>
      <c r="L47" s="28"/>
      <c r="M47" s="28"/>
      <c r="N47" s="28"/>
      <c r="O47" s="28"/>
      <c r="P47" s="28"/>
    </row>
    <row r="48" spans="2:16">
      <c r="B48" s="28"/>
      <c r="C48" s="28"/>
      <c r="D48" s="28"/>
      <c r="E48" s="28"/>
      <c r="F48" s="28"/>
      <c r="G48" s="28"/>
      <c r="H48" s="28"/>
      <c r="I48" s="28"/>
      <c r="J48" s="28"/>
      <c r="K48" s="28"/>
      <c r="L48" s="28"/>
      <c r="M48" s="28"/>
      <c r="N48" s="28"/>
      <c r="O48" s="28"/>
      <c r="P48" s="28"/>
    </row>
    <row r="49" spans="2:16">
      <c r="B49" s="28"/>
      <c r="C49" s="28"/>
      <c r="D49" s="28"/>
      <c r="E49" s="28"/>
      <c r="F49" s="28"/>
      <c r="G49" s="28"/>
      <c r="H49" s="28"/>
      <c r="I49" s="28"/>
      <c r="J49" s="28"/>
      <c r="K49" s="28"/>
      <c r="L49" s="28"/>
      <c r="M49" s="28"/>
      <c r="N49" s="28"/>
      <c r="O49" s="28"/>
      <c r="P49" s="28"/>
    </row>
    <row r="50" spans="2:16">
      <c r="B50" s="28"/>
      <c r="C50" s="28"/>
      <c r="D50" s="28"/>
      <c r="E50" s="28"/>
      <c r="F50" s="28"/>
      <c r="G50" s="28"/>
      <c r="H50" s="28"/>
      <c r="I50" s="28"/>
      <c r="J50" s="28"/>
      <c r="K50" s="28"/>
      <c r="L50" s="28"/>
      <c r="M50" s="28"/>
      <c r="N50" s="28"/>
      <c r="O50" s="28"/>
      <c r="P50" s="28"/>
    </row>
    <row r="51" spans="2:16">
      <c r="B51" s="28"/>
      <c r="C51" s="28"/>
      <c r="D51" s="28"/>
      <c r="E51" s="28"/>
      <c r="F51" s="28"/>
      <c r="G51" s="28"/>
      <c r="H51" s="28"/>
      <c r="I51" s="28"/>
      <c r="J51" s="28"/>
      <c r="K51" s="28"/>
      <c r="L51" s="28"/>
      <c r="M51" s="28"/>
      <c r="N51" s="28"/>
      <c r="O51" s="28"/>
      <c r="P51" s="28"/>
    </row>
    <row r="52" spans="2:16">
      <c r="B52" s="28"/>
      <c r="C52" s="28"/>
      <c r="D52" s="28"/>
      <c r="E52" s="28"/>
      <c r="F52" s="28"/>
      <c r="G52" s="28"/>
      <c r="H52" s="28"/>
      <c r="I52" s="28"/>
      <c r="J52" s="28"/>
      <c r="K52" s="28"/>
      <c r="L52" s="28"/>
      <c r="M52" s="28"/>
      <c r="N52" s="28"/>
      <c r="O52" s="28"/>
      <c r="P52" s="28"/>
    </row>
    <row r="53" spans="2:16">
      <c r="B53" s="28"/>
      <c r="C53" s="28"/>
      <c r="D53" s="28"/>
      <c r="E53" s="28"/>
      <c r="F53" s="28"/>
      <c r="G53" s="28"/>
      <c r="H53" s="28"/>
      <c r="I53" s="28"/>
      <c r="J53" s="28"/>
      <c r="K53" s="28"/>
      <c r="L53" s="28"/>
      <c r="M53" s="28"/>
      <c r="N53" s="28"/>
      <c r="O53" s="28"/>
      <c r="P53" s="28"/>
    </row>
    <row r="54" spans="2:16">
      <c r="B54" s="28"/>
      <c r="C54" s="28"/>
      <c r="D54" s="28"/>
      <c r="E54" s="28"/>
      <c r="F54" s="28"/>
      <c r="G54" s="28"/>
      <c r="H54" s="28"/>
      <c r="I54" s="28"/>
      <c r="J54" s="28"/>
      <c r="K54" s="28"/>
      <c r="L54" s="28"/>
      <c r="M54" s="28"/>
      <c r="N54" s="28"/>
      <c r="O54" s="28"/>
      <c r="P54" s="28"/>
    </row>
    <row r="55" spans="2:16">
      <c r="B55" s="28"/>
      <c r="C55" s="28"/>
      <c r="D55" s="28"/>
      <c r="E55" s="28"/>
      <c r="F55" s="28"/>
      <c r="G55" s="28"/>
      <c r="H55" s="28"/>
      <c r="I55" s="28"/>
      <c r="J55" s="28"/>
      <c r="K55" s="28"/>
      <c r="L55" s="28"/>
      <c r="M55" s="28"/>
      <c r="N55" s="28"/>
      <c r="O55" s="28"/>
      <c r="P55" s="28"/>
    </row>
    <row r="56" spans="2:16">
      <c r="B56" s="28"/>
      <c r="C56" s="28"/>
      <c r="D56" s="28"/>
      <c r="E56" s="28"/>
      <c r="F56" s="28"/>
      <c r="G56" s="28"/>
      <c r="H56" s="28"/>
      <c r="I56" s="28"/>
      <c r="J56" s="28"/>
      <c r="K56" s="28"/>
      <c r="L56" s="28"/>
      <c r="M56" s="28"/>
      <c r="N56" s="28"/>
      <c r="O56" s="28"/>
      <c r="P56" s="28"/>
    </row>
    <row r="57" spans="2:16">
      <c r="B57" s="28"/>
      <c r="C57" s="28"/>
      <c r="D57" s="28"/>
      <c r="E57" s="28"/>
      <c r="F57" s="28"/>
      <c r="G57" s="28"/>
      <c r="H57" s="28"/>
      <c r="I57" s="28"/>
      <c r="J57" s="28"/>
      <c r="K57" s="28"/>
      <c r="L57" s="28"/>
      <c r="M57" s="28"/>
      <c r="N57" s="28"/>
      <c r="O57" s="28"/>
      <c r="P57" s="28"/>
    </row>
    <row r="58" spans="2:16">
      <c r="B58" s="28"/>
      <c r="C58" s="28"/>
      <c r="D58" s="28"/>
      <c r="E58" s="28"/>
      <c r="F58" s="28"/>
      <c r="G58" s="28"/>
      <c r="H58" s="28"/>
      <c r="I58" s="28"/>
      <c r="J58" s="28"/>
      <c r="K58" s="28"/>
      <c r="L58" s="28"/>
      <c r="M58" s="28"/>
      <c r="N58" s="28"/>
      <c r="O58" s="28"/>
      <c r="P58" s="28"/>
    </row>
    <row r="59" spans="2:16">
      <c r="B59" s="28"/>
      <c r="C59" s="28"/>
      <c r="D59" s="28"/>
      <c r="E59" s="28"/>
      <c r="F59" s="28"/>
      <c r="G59" s="28"/>
      <c r="H59" s="28"/>
      <c r="I59" s="28"/>
      <c r="J59" s="28"/>
      <c r="K59" s="28"/>
      <c r="L59" s="28"/>
      <c r="M59" s="28"/>
      <c r="N59" s="28"/>
      <c r="O59" s="28"/>
      <c r="P59" s="28"/>
    </row>
    <row r="60" spans="2:16">
      <c r="B60" s="28"/>
      <c r="C60" s="28"/>
      <c r="D60" s="28"/>
      <c r="E60" s="28"/>
      <c r="F60" s="28"/>
      <c r="G60" s="28"/>
      <c r="H60" s="28"/>
      <c r="I60" s="28"/>
      <c r="J60" s="28"/>
      <c r="K60" s="28"/>
      <c r="L60" s="28"/>
      <c r="M60" s="28"/>
      <c r="N60" s="28"/>
      <c r="O60" s="28"/>
      <c r="P60" s="28"/>
    </row>
    <row r="61" spans="2:16">
      <c r="B61" s="28"/>
      <c r="C61" s="28"/>
      <c r="D61" s="28"/>
      <c r="E61" s="28"/>
      <c r="F61" s="28"/>
      <c r="G61" s="28"/>
      <c r="H61" s="28"/>
      <c r="I61" s="28"/>
      <c r="J61" s="28"/>
      <c r="K61" s="28"/>
      <c r="L61" s="28"/>
      <c r="M61" s="28"/>
      <c r="N61" s="28"/>
      <c r="O61" s="28"/>
      <c r="P61" s="28"/>
    </row>
    <row r="62" spans="2:16">
      <c r="B62" s="28"/>
      <c r="C62" s="28"/>
      <c r="D62" s="28"/>
      <c r="E62" s="28"/>
      <c r="F62" s="28"/>
      <c r="G62" s="28"/>
      <c r="H62" s="28"/>
      <c r="I62" s="28"/>
      <c r="J62" s="28"/>
      <c r="K62" s="28"/>
      <c r="L62" s="28"/>
      <c r="M62" s="28"/>
      <c r="N62" s="28"/>
      <c r="O62" s="28"/>
      <c r="P62" s="28"/>
    </row>
    <row r="63" spans="2:16">
      <c r="B63" s="28"/>
      <c r="C63" s="28"/>
      <c r="D63" s="28"/>
      <c r="E63" s="28"/>
      <c r="F63" s="28"/>
      <c r="G63" s="28"/>
      <c r="H63" s="28"/>
      <c r="I63" s="28"/>
      <c r="J63" s="28"/>
      <c r="K63" s="28"/>
      <c r="L63" s="28"/>
      <c r="M63" s="28"/>
      <c r="N63" s="28"/>
      <c r="O63" s="28"/>
      <c r="P63" s="28"/>
    </row>
    <row r="64" spans="2:16">
      <c r="B64" s="28"/>
      <c r="C64" s="28"/>
      <c r="D64" s="28"/>
      <c r="E64" s="28"/>
      <c r="F64" s="28"/>
      <c r="G64" s="28"/>
      <c r="H64" s="28"/>
      <c r="I64" s="28"/>
      <c r="J64" s="28"/>
      <c r="K64" s="28"/>
      <c r="L64" s="28"/>
      <c r="M64" s="28"/>
      <c r="N64" s="28"/>
      <c r="O64" s="28"/>
      <c r="P64" s="28"/>
    </row>
    <row r="65" spans="2:16">
      <c r="B65" s="28"/>
      <c r="C65" s="28"/>
      <c r="D65" s="28"/>
      <c r="E65" s="28"/>
      <c r="F65" s="28"/>
      <c r="G65" s="28"/>
      <c r="H65" s="28"/>
      <c r="I65" s="28"/>
      <c r="J65" s="28"/>
      <c r="K65" s="28"/>
      <c r="L65" s="28"/>
      <c r="M65" s="28"/>
      <c r="N65" s="28"/>
      <c r="O65" s="28"/>
      <c r="P65" s="28"/>
    </row>
    <row r="66" spans="2:16">
      <c r="B66" s="28"/>
      <c r="C66" s="28"/>
      <c r="D66" s="28"/>
      <c r="E66" s="28"/>
      <c r="F66" s="28"/>
      <c r="G66" s="28"/>
      <c r="H66" s="28"/>
      <c r="I66" s="28"/>
      <c r="J66" s="28"/>
      <c r="K66" s="28"/>
      <c r="L66" s="28"/>
      <c r="M66" s="28"/>
      <c r="N66" s="28"/>
      <c r="O66" s="28"/>
      <c r="P66" s="28"/>
    </row>
  </sheetData>
  <mergeCells count="42">
    <mergeCell ref="H32:I32"/>
    <mergeCell ref="F29:L29"/>
    <mergeCell ref="H31:I31"/>
    <mergeCell ref="E17:G17"/>
    <mergeCell ref="H17:I17"/>
    <mergeCell ref="J17:M17"/>
    <mergeCell ref="J20:M20"/>
    <mergeCell ref="E21:G21"/>
    <mergeCell ref="H21:I21"/>
    <mergeCell ref="J21:M21"/>
    <mergeCell ref="E18:G18"/>
    <mergeCell ref="H18:I18"/>
    <mergeCell ref="J18:M18"/>
    <mergeCell ref="E19:G19"/>
    <mergeCell ref="H19:I19"/>
    <mergeCell ref="J19:M19"/>
    <mergeCell ref="B2:P2"/>
    <mergeCell ref="J14:M14"/>
    <mergeCell ref="J15:M15"/>
    <mergeCell ref="J16:M16"/>
    <mergeCell ref="E14:G14"/>
    <mergeCell ref="E15:G15"/>
    <mergeCell ref="E16:G16"/>
    <mergeCell ref="H14:I14"/>
    <mergeCell ref="H10:I10"/>
    <mergeCell ref="B4:P6"/>
    <mergeCell ref="E25:G25"/>
    <mergeCell ref="H25:I25"/>
    <mergeCell ref="J25:M25"/>
    <mergeCell ref="H15:I15"/>
    <mergeCell ref="H16:I16"/>
    <mergeCell ref="E23:G23"/>
    <mergeCell ref="H23:I23"/>
    <mergeCell ref="J23:M23"/>
    <mergeCell ref="E24:G24"/>
    <mergeCell ref="H24:I24"/>
    <mergeCell ref="J24:M24"/>
    <mergeCell ref="E22:G22"/>
    <mergeCell ref="H22:I22"/>
    <mergeCell ref="J22:M22"/>
    <mergeCell ref="E20:G20"/>
    <mergeCell ref="H20:I20"/>
  </mergeCells>
  <conditionalFormatting sqref="J10">
    <cfRule type="expression" dxfId="13" priority="1">
      <formula>1=AA8</formula>
    </cfRule>
  </conditionalFormatting>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820" r:id="rId4" name="Option Button 4">
              <controlPr defaultSize="0" autoFill="0" autoLine="0" autoPict="0">
                <anchor moveWithCells="1">
                  <from>
                    <xdr:col>6</xdr:col>
                    <xdr:colOff>106680</xdr:colOff>
                    <xdr:row>7</xdr:row>
                    <xdr:rowOff>99060</xdr:rowOff>
                  </from>
                  <to>
                    <xdr:col>10</xdr:col>
                    <xdr:colOff>373380</xdr:colOff>
                    <xdr:row>8</xdr:row>
                    <xdr:rowOff>137160</xdr:rowOff>
                  </to>
                </anchor>
              </controlPr>
            </control>
          </mc:Choice>
        </mc:AlternateContent>
        <mc:AlternateContent xmlns:mc="http://schemas.openxmlformats.org/markup-compatibility/2006">
          <mc:Choice Requires="x14">
            <control shapeId="34822" r:id="rId5" name="Option Button 6">
              <controlPr defaultSize="0" autoFill="0" autoLine="0" autoPict="0">
                <anchor moveWithCells="1">
                  <from>
                    <xdr:col>6</xdr:col>
                    <xdr:colOff>99060</xdr:colOff>
                    <xdr:row>11</xdr:row>
                    <xdr:rowOff>45720</xdr:rowOff>
                  </from>
                  <to>
                    <xdr:col>10</xdr:col>
                    <xdr:colOff>365760</xdr:colOff>
                    <xdr:row>12</xdr:row>
                    <xdr:rowOff>68580</xdr:rowOff>
                  </to>
                </anchor>
              </controlPr>
            </control>
          </mc:Choice>
        </mc:AlternateContent>
        <mc:AlternateContent xmlns:mc="http://schemas.openxmlformats.org/markup-compatibility/2006">
          <mc:Choice Requires="x14">
            <control shapeId="34823" r:id="rId6" name="Button 7">
              <controlPr defaultSize="0" print="0" autoFill="0" autoPict="0" macro="[0]!Button7_Click">
                <anchor moveWithCells="1" sizeWithCells="1">
                  <from>
                    <xdr:col>5</xdr:col>
                    <xdr:colOff>327660</xdr:colOff>
                    <xdr:row>25</xdr:row>
                    <xdr:rowOff>175260</xdr:rowOff>
                  </from>
                  <to>
                    <xdr:col>7</xdr:col>
                    <xdr:colOff>655320</xdr:colOff>
                    <xdr:row>26</xdr:row>
                    <xdr:rowOff>198120</xdr:rowOff>
                  </to>
                </anchor>
              </controlPr>
            </control>
          </mc:Choice>
        </mc:AlternateContent>
        <mc:AlternateContent xmlns:mc="http://schemas.openxmlformats.org/markup-compatibility/2006">
          <mc:Choice Requires="x14">
            <control shapeId="34824" r:id="rId7" name="Button 8">
              <controlPr defaultSize="0" print="0" autoFill="0" autoPict="0" macro="[0]!Button8_Click">
                <anchor moveWithCells="1" sizeWithCells="1">
                  <from>
                    <xdr:col>8</xdr:col>
                    <xdr:colOff>670560</xdr:colOff>
                    <xdr:row>25</xdr:row>
                    <xdr:rowOff>175260</xdr:rowOff>
                  </from>
                  <to>
                    <xdr:col>11</xdr:col>
                    <xdr:colOff>114300</xdr:colOff>
                    <xdr:row>26</xdr:row>
                    <xdr:rowOff>198120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C78D6-E6D2-4A17-AA26-49004EA11B51}">
  <sheetPr codeName="Sheet10">
    <pageSetUpPr autoPageBreaks="0"/>
  </sheetPr>
  <dimension ref="A1:AB140"/>
  <sheetViews>
    <sheetView showGridLines="0" zoomScale="115" zoomScaleNormal="115" workbookViewId="0">
      <selection activeCell="I42" sqref="I42"/>
    </sheetView>
  </sheetViews>
  <sheetFormatPr defaultRowHeight="15.6"/>
  <cols>
    <col min="1" max="1" width="10.69921875" customWidth="1"/>
    <col min="2" max="2" width="10.59765625" style="28" customWidth="1"/>
    <col min="3" max="3" width="11.19921875" customWidth="1"/>
    <col min="4" max="6" width="10.59765625" customWidth="1"/>
    <col min="7" max="8" width="12" customWidth="1"/>
    <col min="9" max="9" width="11" customWidth="1"/>
    <col min="10" max="10" width="11.3984375" customWidth="1"/>
    <col min="11" max="11" width="10.59765625" customWidth="1"/>
    <col min="12" max="12" width="11.3984375" customWidth="1"/>
    <col min="13" max="13" width="12" customWidth="1"/>
    <col min="14" max="14" width="10.59765625" customWidth="1"/>
    <col min="15" max="15" width="8.69921875" customWidth="1"/>
    <col min="21" max="21" width="9" customWidth="1"/>
    <col min="22" max="22" width="0" hidden="1" customWidth="1"/>
    <col min="23" max="26" width="8.69921875" hidden="1" customWidth="1"/>
    <col min="27" max="28" width="13.8984375" hidden="1" customWidth="1"/>
    <col min="29" max="29" width="0" hidden="1" customWidth="1"/>
    <col min="30" max="30" width="9" customWidth="1"/>
  </cols>
  <sheetData>
    <row r="1" spans="1:28">
      <c r="A1" s="28"/>
      <c r="C1" s="28"/>
      <c r="D1" s="28"/>
      <c r="E1" s="28"/>
      <c r="F1" s="28"/>
      <c r="G1" s="28"/>
      <c r="H1" s="28"/>
      <c r="I1" s="28"/>
      <c r="J1" s="28"/>
      <c r="K1" s="28"/>
      <c r="L1" s="28"/>
      <c r="M1" s="28"/>
      <c r="N1" s="28"/>
      <c r="O1" s="28"/>
      <c r="P1" s="28"/>
    </row>
    <row r="2" spans="1:28" ht="28.2">
      <c r="A2" s="28"/>
      <c r="B2" s="150" t="s">
        <v>208</v>
      </c>
      <c r="C2" s="150"/>
      <c r="D2" s="150"/>
      <c r="E2" s="150"/>
      <c r="F2" s="150"/>
      <c r="G2" s="150"/>
      <c r="H2" s="150"/>
      <c r="I2" s="150"/>
      <c r="J2" s="150"/>
      <c r="K2" s="150"/>
      <c r="L2" s="150"/>
      <c r="M2" s="150"/>
      <c r="N2" s="150"/>
      <c r="O2" s="108"/>
      <c r="P2" s="108"/>
    </row>
    <row r="3" spans="1:28" ht="16.2" thickBot="1">
      <c r="A3" s="28"/>
      <c r="C3" s="28"/>
      <c r="D3" s="28"/>
      <c r="E3" s="28"/>
      <c r="F3" s="28"/>
      <c r="G3" s="28"/>
      <c r="H3" s="28"/>
      <c r="I3" s="28"/>
      <c r="J3" s="28"/>
      <c r="K3" s="28"/>
      <c r="L3" s="28"/>
      <c r="M3" s="28"/>
      <c r="N3" s="28"/>
      <c r="O3" s="28"/>
      <c r="P3" s="28"/>
    </row>
    <row r="4" spans="1:28">
      <c r="A4" s="28"/>
      <c r="B4" s="295" t="s">
        <v>259</v>
      </c>
      <c r="C4" s="296"/>
      <c r="D4" s="296"/>
      <c r="E4" s="296"/>
      <c r="F4" s="296"/>
      <c r="G4" s="296"/>
      <c r="H4" s="296"/>
      <c r="I4" s="296"/>
      <c r="J4" s="296"/>
      <c r="K4" s="296"/>
      <c r="L4" s="296"/>
      <c r="M4" s="296"/>
      <c r="N4" s="297"/>
      <c r="O4" s="28"/>
    </row>
    <row r="5" spans="1:28" ht="16.2" thickBot="1">
      <c r="A5" s="28"/>
      <c r="B5" s="27"/>
      <c r="C5" s="28"/>
      <c r="D5" s="28"/>
      <c r="E5" s="28"/>
      <c r="F5" s="28"/>
      <c r="G5" s="28"/>
      <c r="H5" s="28"/>
      <c r="I5" s="28"/>
      <c r="J5" s="28"/>
      <c r="K5" s="28"/>
      <c r="L5" s="28"/>
      <c r="M5" s="28"/>
      <c r="N5" s="29"/>
      <c r="O5" s="28"/>
    </row>
    <row r="6" spans="1:28">
      <c r="A6" s="28"/>
      <c r="B6" s="27"/>
      <c r="C6" s="28"/>
      <c r="D6" s="28"/>
      <c r="E6" s="28"/>
      <c r="F6" s="28"/>
      <c r="G6" s="286" t="s">
        <v>223</v>
      </c>
      <c r="H6" s="287"/>
      <c r="I6" s="51" t="s">
        <v>257</v>
      </c>
      <c r="K6" s="28"/>
      <c r="L6" s="28"/>
      <c r="M6" s="28"/>
      <c r="N6" s="29"/>
      <c r="O6" s="28"/>
      <c r="AA6" s="52" t="s">
        <v>257</v>
      </c>
      <c r="AB6" s="52"/>
    </row>
    <row r="7" spans="1:28">
      <c r="A7" s="28"/>
      <c r="B7" s="27"/>
      <c r="C7" s="28"/>
      <c r="D7" s="28"/>
      <c r="E7" s="28"/>
      <c r="F7" s="28"/>
      <c r="G7" s="288" t="s">
        <v>67</v>
      </c>
      <c r="H7" s="289"/>
      <c r="I7" s="137">
        <f xml:space="preserve"> AA7 * (1 - I8)</f>
        <v>0</v>
      </c>
      <c r="K7" s="28"/>
      <c r="L7" s="28"/>
      <c r="M7" s="28"/>
      <c r="N7" s="29"/>
      <c r="O7" s="28"/>
      <c r="AA7" s="52">
        <f>'Values Collected from Sheets'!F6</f>
        <v>0</v>
      </c>
      <c r="AB7" s="52"/>
    </row>
    <row r="8" spans="1:28" ht="16.2" thickBot="1">
      <c r="A8" s="28"/>
      <c r="B8" s="27"/>
      <c r="C8" s="28"/>
      <c r="D8" s="28"/>
      <c r="E8" s="28"/>
      <c r="F8" s="28"/>
      <c r="G8" s="290" t="s">
        <v>253</v>
      </c>
      <c r="H8" s="291"/>
      <c r="I8" s="140">
        <v>0</v>
      </c>
      <c r="K8" s="28"/>
      <c r="L8" s="28"/>
      <c r="M8" s="28"/>
      <c r="N8" s="29"/>
      <c r="O8" s="28"/>
    </row>
    <row r="9" spans="1:28">
      <c r="A9" s="28"/>
      <c r="B9" s="27"/>
      <c r="C9" s="28"/>
      <c r="D9" s="28"/>
      <c r="E9" s="28"/>
      <c r="F9" s="28"/>
      <c r="G9" s="28"/>
      <c r="H9" s="28"/>
      <c r="I9" s="28"/>
      <c r="J9" s="28"/>
      <c r="K9" s="28"/>
      <c r="L9" s="28"/>
      <c r="M9" s="28"/>
      <c r="N9" s="29"/>
      <c r="O9" s="28"/>
      <c r="AA9">
        <v>1</v>
      </c>
    </row>
    <row r="10" spans="1:28">
      <c r="A10" s="28"/>
      <c r="B10" s="27"/>
      <c r="C10" s="28"/>
      <c r="D10" s="28"/>
      <c r="E10" s="28"/>
      <c r="F10" s="28"/>
      <c r="G10" s="28"/>
      <c r="H10" s="28"/>
      <c r="I10" s="28"/>
      <c r="J10" s="28"/>
      <c r="K10" s="28"/>
      <c r="L10" s="28"/>
      <c r="M10" s="28"/>
      <c r="N10" s="29"/>
      <c r="O10" s="28"/>
    </row>
    <row r="11" spans="1:28" ht="16.2" thickBot="1">
      <c r="A11" s="28"/>
      <c r="B11" s="27"/>
      <c r="C11" s="28"/>
      <c r="D11" s="28"/>
      <c r="E11" s="28"/>
      <c r="F11" s="28"/>
      <c r="G11" s="28"/>
      <c r="H11" s="28"/>
      <c r="I11" s="28"/>
      <c r="J11" s="28"/>
      <c r="K11" s="28"/>
      <c r="L11" s="28"/>
      <c r="M11" s="28"/>
      <c r="N11" s="29"/>
      <c r="O11" s="28"/>
    </row>
    <row r="12" spans="1:28">
      <c r="A12" s="28"/>
      <c r="B12" s="27"/>
      <c r="C12" s="28"/>
      <c r="D12" s="28"/>
      <c r="E12" s="28"/>
      <c r="F12" s="28"/>
      <c r="G12" s="279" t="s">
        <v>237</v>
      </c>
      <c r="H12" s="280"/>
      <c r="I12" s="281"/>
      <c r="J12" s="28"/>
      <c r="K12" s="28"/>
      <c r="L12" s="28"/>
      <c r="M12" s="28"/>
      <c r="N12" s="29"/>
      <c r="O12" s="28"/>
    </row>
    <row r="13" spans="1:28" ht="16.2" thickBot="1">
      <c r="A13" s="28"/>
      <c r="B13" s="27"/>
      <c r="C13" s="28"/>
      <c r="D13" s="28"/>
      <c r="E13" s="28"/>
      <c r="F13" s="28"/>
      <c r="G13" s="282" t="e">
        <f>'Values Collected from Sheets'!E83</f>
        <v>#DIV/0!</v>
      </c>
      <c r="H13" s="283"/>
      <c r="I13" s="284"/>
      <c r="J13" s="28"/>
      <c r="K13" s="28"/>
      <c r="L13" s="28"/>
      <c r="M13" s="28"/>
      <c r="N13" s="29"/>
      <c r="O13" s="28"/>
      <c r="P13" s="28"/>
    </row>
    <row r="14" spans="1:28">
      <c r="A14" s="28"/>
      <c r="B14" s="27"/>
      <c r="C14" s="28"/>
      <c r="D14" s="28"/>
      <c r="E14" s="28"/>
      <c r="F14" s="28"/>
      <c r="G14" s="28"/>
      <c r="H14" s="28"/>
      <c r="I14" s="28"/>
      <c r="J14" s="28"/>
      <c r="K14" s="28"/>
      <c r="L14" s="28"/>
      <c r="M14" s="28"/>
      <c r="N14" s="29"/>
      <c r="O14" s="28"/>
      <c r="P14" s="28"/>
    </row>
    <row r="15" spans="1:28">
      <c r="A15" s="28"/>
      <c r="B15" s="131"/>
      <c r="C15" s="278" t="s">
        <v>252</v>
      </c>
      <c r="D15" s="278"/>
      <c r="E15" s="278"/>
      <c r="F15" s="278"/>
      <c r="G15" s="278"/>
      <c r="H15" s="278"/>
      <c r="I15" s="278"/>
      <c r="J15" s="278"/>
      <c r="K15" s="278"/>
      <c r="L15" s="278"/>
      <c r="M15" s="278"/>
      <c r="N15" s="132"/>
      <c r="O15" s="28"/>
    </row>
    <row r="16" spans="1:28" ht="15.45" customHeight="1" thickBot="1">
      <c r="A16" s="28"/>
      <c r="B16" s="27"/>
      <c r="C16" s="28"/>
      <c r="D16" s="28"/>
      <c r="E16" s="28"/>
      <c r="F16" s="28"/>
      <c r="G16" s="28"/>
      <c r="H16" s="28"/>
      <c r="I16" s="28"/>
      <c r="J16" s="28"/>
      <c r="K16" s="28"/>
      <c r="L16" s="28"/>
      <c r="M16" s="28"/>
      <c r="N16" s="29"/>
      <c r="O16" s="28"/>
    </row>
    <row r="17" spans="1:28" ht="30" customHeight="1" thickBot="1">
      <c r="A17" s="28"/>
      <c r="B17" s="27"/>
      <c r="C17" s="264" t="s">
        <v>171</v>
      </c>
      <c r="D17" s="263"/>
      <c r="E17" s="70" t="s">
        <v>162</v>
      </c>
      <c r="F17" s="70" t="s">
        <v>0</v>
      </c>
      <c r="G17" s="114" t="s">
        <v>169</v>
      </c>
      <c r="H17" s="70" t="s">
        <v>163</v>
      </c>
      <c r="I17" s="114" t="s">
        <v>2</v>
      </c>
      <c r="J17" s="70" t="s">
        <v>168</v>
      </c>
      <c r="K17" s="70" t="s">
        <v>1</v>
      </c>
      <c r="L17" s="114" t="s">
        <v>3</v>
      </c>
      <c r="M17" s="71" t="s">
        <v>236</v>
      </c>
      <c r="N17" s="29"/>
      <c r="O17" s="28"/>
    </row>
    <row r="18" spans="1:28" ht="15.45" customHeight="1">
      <c r="A18" s="28"/>
      <c r="B18" s="27"/>
      <c r="C18" s="285" t="s">
        <v>31</v>
      </c>
      <c r="D18" s="194"/>
      <c r="E18" s="138">
        <f>SUM(AA28:AA45)</f>
        <v>0</v>
      </c>
      <c r="F18" s="106" t="e">
        <f>'Values Collected from Sheets'!$I$79</f>
        <v>#DIV/0!</v>
      </c>
      <c r="G18" s="106">
        <f>'Values Collected from Sheets'!$I$63</f>
        <v>0</v>
      </c>
      <c r="H18" s="106">
        <v>0</v>
      </c>
      <c r="I18" s="106" t="e">
        <f>SUM(F18:H18)*E18</f>
        <v>#DIV/0!</v>
      </c>
      <c r="J18" s="106">
        <f>SUM(K28:K45)</f>
        <v>0</v>
      </c>
      <c r="K18" s="106" t="e">
        <f>'Values Collected from Sheets'!$O$95</f>
        <v>#DIV/0!</v>
      </c>
      <c r="L18" s="106" t="e">
        <f>K18*E18+J18</f>
        <v>#DIV/0!</v>
      </c>
      <c r="M18" s="43" t="e">
        <f>L18-I18</f>
        <v>#DIV/0!</v>
      </c>
      <c r="N18" s="29"/>
      <c r="O18" s="28"/>
    </row>
    <row r="19" spans="1:28">
      <c r="A19" s="28"/>
      <c r="B19" s="27"/>
      <c r="C19" s="198" t="s">
        <v>32</v>
      </c>
      <c r="D19" s="199"/>
      <c r="E19" s="139">
        <f>SUM(AA48:AA57)</f>
        <v>0</v>
      </c>
      <c r="F19" s="106" t="e">
        <f>'Values Collected from Sheets'!$I$79</f>
        <v>#DIV/0!</v>
      </c>
      <c r="G19" s="106">
        <f>'Values Collected from Sheets'!$I$63</f>
        <v>0</v>
      </c>
      <c r="H19" s="96">
        <v>0</v>
      </c>
      <c r="I19" s="106" t="e">
        <f t="shared" ref="I19:I23" si="0">SUM(F19:H19)*E19</f>
        <v>#DIV/0!</v>
      </c>
      <c r="J19" s="96">
        <f>SUM(K48:K57)</f>
        <v>0</v>
      </c>
      <c r="K19" s="106" t="e">
        <f>'Values Collected from Sheets'!$O$95</f>
        <v>#DIV/0!</v>
      </c>
      <c r="L19" s="106" t="e">
        <f>K19*E19+J19</f>
        <v>#DIV/0!</v>
      </c>
      <c r="M19" s="43" t="e">
        <f t="shared" ref="M19:M23" si="1">L19-I19</f>
        <v>#DIV/0!</v>
      </c>
      <c r="N19" s="29"/>
      <c r="O19" s="28"/>
    </row>
    <row r="20" spans="1:28" ht="15.45" customHeight="1">
      <c r="A20" s="28"/>
      <c r="B20" s="27"/>
      <c r="C20" s="198" t="s">
        <v>48</v>
      </c>
      <c r="D20" s="199"/>
      <c r="E20" s="139">
        <f>SUM(AA60:AA77)</f>
        <v>0</v>
      </c>
      <c r="F20" s="106" t="e">
        <f>'Values Collected from Sheets'!$I$79</f>
        <v>#DIV/0!</v>
      </c>
      <c r="G20" s="106">
        <f>'Values Collected from Sheets'!$I$63</f>
        <v>0</v>
      </c>
      <c r="H20" s="96">
        <v>0</v>
      </c>
      <c r="I20" s="106" t="e">
        <f t="shared" si="0"/>
        <v>#DIV/0!</v>
      </c>
      <c r="J20" s="96">
        <f>SUM(K60:K77)</f>
        <v>0</v>
      </c>
      <c r="K20" s="106" t="e">
        <f>'Values Collected from Sheets'!$O$95</f>
        <v>#DIV/0!</v>
      </c>
      <c r="L20" s="106" t="e">
        <f t="shared" ref="L20:L23" si="2">K20*E20+J20</f>
        <v>#DIV/0!</v>
      </c>
      <c r="M20" s="43" t="e">
        <f t="shared" si="1"/>
        <v>#DIV/0!</v>
      </c>
      <c r="N20" s="29"/>
      <c r="O20" s="28"/>
    </row>
    <row r="21" spans="1:28">
      <c r="A21" s="28"/>
      <c r="B21" s="27"/>
      <c r="C21" s="198" t="s">
        <v>47</v>
      </c>
      <c r="D21" s="199"/>
      <c r="E21" s="139">
        <f>SUM(AA80:AA88)</f>
        <v>0</v>
      </c>
      <c r="F21" s="106" t="e">
        <f>'Values Collected from Sheets'!$I$79</f>
        <v>#DIV/0!</v>
      </c>
      <c r="G21" s="106">
        <f>'Values Collected from Sheets'!$I$63</f>
        <v>0</v>
      </c>
      <c r="H21" s="96">
        <v>0</v>
      </c>
      <c r="I21" s="106" t="e">
        <f t="shared" si="0"/>
        <v>#DIV/0!</v>
      </c>
      <c r="J21" s="96">
        <f>SUM(K80:K88)</f>
        <v>0</v>
      </c>
      <c r="K21" s="106" t="e">
        <f>'Values Collected from Sheets'!$O$95</f>
        <v>#DIV/0!</v>
      </c>
      <c r="L21" s="106" t="e">
        <f t="shared" si="2"/>
        <v>#DIV/0!</v>
      </c>
      <c r="M21" s="43" t="e">
        <f t="shared" si="1"/>
        <v>#DIV/0!</v>
      </c>
      <c r="N21" s="29"/>
      <c r="O21" s="28"/>
    </row>
    <row r="22" spans="1:28">
      <c r="A22" s="28"/>
      <c r="B22" s="27"/>
      <c r="C22" s="198" t="s">
        <v>49</v>
      </c>
      <c r="D22" s="199"/>
      <c r="E22" s="139">
        <f>SUM(AA91:AA101)</f>
        <v>0</v>
      </c>
      <c r="F22" s="106" t="e">
        <f>'Values Collected from Sheets'!$I$79</f>
        <v>#DIV/0!</v>
      </c>
      <c r="G22" s="106">
        <f>'Values Collected from Sheets'!$I$63</f>
        <v>0</v>
      </c>
      <c r="H22" s="96">
        <v>0</v>
      </c>
      <c r="I22" s="106" t="e">
        <f t="shared" si="0"/>
        <v>#DIV/0!</v>
      </c>
      <c r="J22" s="96">
        <f>SUM(K91:K101)</f>
        <v>0</v>
      </c>
      <c r="K22" s="106" t="e">
        <f>'Values Collected from Sheets'!$O$95</f>
        <v>#DIV/0!</v>
      </c>
      <c r="L22" s="106" t="e">
        <f t="shared" si="2"/>
        <v>#DIV/0!</v>
      </c>
      <c r="M22" s="43" t="e">
        <f t="shared" si="1"/>
        <v>#DIV/0!</v>
      </c>
      <c r="N22" s="29"/>
      <c r="O22" s="28"/>
    </row>
    <row r="23" spans="1:28" ht="16.2" thickBot="1">
      <c r="A23" s="28"/>
      <c r="B23" s="27"/>
      <c r="C23" s="200" t="s">
        <v>42</v>
      </c>
      <c r="D23" s="201"/>
      <c r="E23" s="141">
        <f>SUM(AA104:AA113)</f>
        <v>0</v>
      </c>
      <c r="F23" s="112" t="e">
        <f>'Values Collected from Sheets'!$I$79</f>
        <v>#DIV/0!</v>
      </c>
      <c r="G23" s="112">
        <f>'Values Collected from Sheets'!$I$63</f>
        <v>0</v>
      </c>
      <c r="H23" s="95">
        <v>0</v>
      </c>
      <c r="I23" s="112" t="e">
        <f t="shared" si="0"/>
        <v>#DIV/0!</v>
      </c>
      <c r="J23" s="95">
        <f>SUM(K104:K113)</f>
        <v>0</v>
      </c>
      <c r="K23" s="112" t="e">
        <f>'Values Collected from Sheets'!$O$95</f>
        <v>#DIV/0!</v>
      </c>
      <c r="L23" s="112" t="e">
        <f t="shared" si="2"/>
        <v>#DIV/0!</v>
      </c>
      <c r="M23" s="147" t="e">
        <f t="shared" si="1"/>
        <v>#DIV/0!</v>
      </c>
      <c r="N23" s="29"/>
      <c r="O23" s="28"/>
    </row>
    <row r="24" spans="1:28" ht="16.2" thickBot="1">
      <c r="A24" s="28"/>
      <c r="B24" s="27"/>
      <c r="C24" s="275" t="s">
        <v>4</v>
      </c>
      <c r="D24" s="276"/>
      <c r="E24" s="142">
        <f>SUM(E18:E23)</f>
        <v>0</v>
      </c>
      <c r="F24" s="111"/>
      <c r="G24" s="111"/>
      <c r="H24" s="144" t="s">
        <v>164</v>
      </c>
      <c r="I24" s="145" t="e">
        <f>SUM(I18:I23)</f>
        <v>#DIV/0!</v>
      </c>
      <c r="J24" s="28"/>
      <c r="K24" s="143" t="s">
        <v>165</v>
      </c>
      <c r="L24" s="146" t="e">
        <f>SUM(L18:L23)</f>
        <v>#DIV/0!</v>
      </c>
      <c r="M24" s="145" t="e">
        <f>SUM(M18:M23)</f>
        <v>#DIV/0!</v>
      </c>
      <c r="N24" s="29"/>
      <c r="O24" s="28"/>
    </row>
    <row r="25" spans="1:28">
      <c r="A25" s="28"/>
      <c r="B25" s="27"/>
      <c r="C25" s="28"/>
      <c r="D25" s="28"/>
      <c r="E25" s="28"/>
      <c r="F25" s="28"/>
      <c r="G25" s="28"/>
      <c r="H25" s="28"/>
      <c r="I25" s="28"/>
      <c r="J25" s="28"/>
      <c r="K25" s="28"/>
      <c r="L25" s="28"/>
      <c r="M25" s="28"/>
      <c r="N25" s="29"/>
      <c r="O25" s="28"/>
    </row>
    <row r="26" spans="1:28" ht="16.2" thickBot="1">
      <c r="A26" s="28"/>
      <c r="B26" s="27"/>
      <c r="C26" s="28"/>
      <c r="D26" s="28"/>
      <c r="E26" s="28"/>
      <c r="F26" s="28"/>
      <c r="G26" s="28"/>
      <c r="H26" s="28"/>
      <c r="I26" s="28"/>
      <c r="J26" s="28"/>
      <c r="K26" s="28"/>
      <c r="L26" s="28"/>
      <c r="M26" s="28"/>
      <c r="N26" s="29"/>
      <c r="O26" s="28"/>
    </row>
    <row r="27" spans="1:28" ht="30" customHeight="1" thickBot="1">
      <c r="A27" s="28"/>
      <c r="B27" s="27"/>
      <c r="C27" s="28"/>
      <c r="D27" s="28"/>
      <c r="E27" s="73" t="s">
        <v>170</v>
      </c>
      <c r="F27" s="294" t="s">
        <v>69</v>
      </c>
      <c r="G27" s="294"/>
      <c r="H27" s="294"/>
      <c r="I27" s="114" t="s">
        <v>67</v>
      </c>
      <c r="J27" s="114" t="s">
        <v>167</v>
      </c>
      <c r="K27" s="71" t="s">
        <v>236</v>
      </c>
      <c r="L27" s="28"/>
      <c r="M27" s="28"/>
      <c r="N27" s="29"/>
      <c r="O27" s="28"/>
      <c r="P27" s="28"/>
      <c r="AA27" s="52" t="s">
        <v>179</v>
      </c>
      <c r="AB27" s="52" t="s">
        <v>180</v>
      </c>
    </row>
    <row r="28" spans="1:28">
      <c r="A28" s="28"/>
      <c r="B28" s="27"/>
      <c r="C28" s="28"/>
      <c r="D28" s="28"/>
      <c r="E28" s="120"/>
      <c r="F28" s="292" t="s">
        <v>79</v>
      </c>
      <c r="G28" s="292"/>
      <c r="H28" s="292"/>
      <c r="I28" s="107"/>
      <c r="J28" s="106"/>
      <c r="K28" s="125">
        <f>AA28*J28</f>
        <v>0</v>
      </c>
      <c r="L28" s="28"/>
      <c r="M28" s="28"/>
      <c r="N28" s="29"/>
      <c r="O28" s="28"/>
      <c r="P28" s="28"/>
      <c r="W28" t="s">
        <v>79</v>
      </c>
      <c r="Z28" t="b">
        <v>1</v>
      </c>
      <c r="AA28">
        <f t="shared" ref="AA28:AA45" si="3">IF(Z28,I28,0)</f>
        <v>0</v>
      </c>
      <c r="AB28">
        <f t="shared" ref="AB28:AB45" si="4">IF(Z28,0,I28)</f>
        <v>0</v>
      </c>
    </row>
    <row r="29" spans="1:28">
      <c r="A29" s="28"/>
      <c r="B29" s="27"/>
      <c r="C29" s="28"/>
      <c r="D29" s="28"/>
      <c r="E29" s="74"/>
      <c r="F29" s="277" t="s">
        <v>80</v>
      </c>
      <c r="G29" s="277"/>
      <c r="H29" s="277"/>
      <c r="I29" s="33"/>
      <c r="J29" s="96"/>
      <c r="K29" s="125">
        <f t="shared" ref="K29:K45" si="5">AA29*J29</f>
        <v>0</v>
      </c>
      <c r="L29" s="28"/>
      <c r="M29" s="28"/>
      <c r="N29" s="29"/>
      <c r="O29" s="28"/>
      <c r="P29" s="28"/>
      <c r="W29" t="s">
        <v>80</v>
      </c>
      <c r="Z29" t="b">
        <v>1</v>
      </c>
      <c r="AA29">
        <f t="shared" si="3"/>
        <v>0</v>
      </c>
      <c r="AB29">
        <f t="shared" si="4"/>
        <v>0</v>
      </c>
    </row>
    <row r="30" spans="1:28">
      <c r="A30" s="28"/>
      <c r="B30" s="27"/>
      <c r="C30" s="28"/>
      <c r="D30" s="28"/>
      <c r="E30" s="74"/>
      <c r="F30" s="277" t="s">
        <v>81</v>
      </c>
      <c r="G30" s="277"/>
      <c r="H30" s="277"/>
      <c r="I30" s="33"/>
      <c r="J30" s="96"/>
      <c r="K30" s="125">
        <f t="shared" si="5"/>
        <v>0</v>
      </c>
      <c r="L30" s="28"/>
      <c r="M30" s="28"/>
      <c r="N30" s="29"/>
      <c r="O30" s="28"/>
      <c r="P30" s="28"/>
      <c r="W30" t="s">
        <v>81</v>
      </c>
      <c r="Z30" t="b">
        <v>1</v>
      </c>
      <c r="AA30">
        <f t="shared" si="3"/>
        <v>0</v>
      </c>
      <c r="AB30">
        <f t="shared" si="4"/>
        <v>0</v>
      </c>
    </row>
    <row r="31" spans="1:28">
      <c r="A31" s="28"/>
      <c r="B31" s="27"/>
      <c r="C31" s="28"/>
      <c r="D31" s="28"/>
      <c r="E31" s="74"/>
      <c r="F31" s="277" t="s">
        <v>25</v>
      </c>
      <c r="G31" s="277"/>
      <c r="H31" s="277"/>
      <c r="I31" s="33"/>
      <c r="J31" s="96"/>
      <c r="K31" s="125">
        <f t="shared" si="5"/>
        <v>0</v>
      </c>
      <c r="L31" s="28"/>
      <c r="M31" s="28"/>
      <c r="N31" s="29"/>
      <c r="O31" s="28"/>
      <c r="P31" s="28"/>
      <c r="W31" t="s">
        <v>25</v>
      </c>
      <c r="Z31" t="b">
        <v>1</v>
      </c>
      <c r="AA31">
        <f t="shared" si="3"/>
        <v>0</v>
      </c>
      <c r="AB31">
        <f t="shared" si="4"/>
        <v>0</v>
      </c>
    </row>
    <row r="32" spans="1:28">
      <c r="A32" s="28"/>
      <c r="B32" s="27"/>
      <c r="C32" s="28"/>
      <c r="D32" s="28"/>
      <c r="E32" s="74"/>
      <c r="F32" s="277" t="s">
        <v>83</v>
      </c>
      <c r="G32" s="277"/>
      <c r="H32" s="277"/>
      <c r="I32" s="33"/>
      <c r="J32" s="96"/>
      <c r="K32" s="125">
        <f t="shared" si="5"/>
        <v>0</v>
      </c>
      <c r="L32" s="28"/>
      <c r="M32" s="28"/>
      <c r="N32" s="29"/>
      <c r="O32" s="28"/>
      <c r="P32" s="28"/>
      <c r="W32" t="s">
        <v>83</v>
      </c>
      <c r="Z32" t="b">
        <v>1</v>
      </c>
      <c r="AA32">
        <f t="shared" si="3"/>
        <v>0</v>
      </c>
      <c r="AB32">
        <f t="shared" si="4"/>
        <v>0</v>
      </c>
    </row>
    <row r="33" spans="1:28">
      <c r="A33" s="28"/>
      <c r="B33" s="27"/>
      <c r="C33" s="28"/>
      <c r="D33" s="28"/>
      <c r="E33" s="74"/>
      <c r="F33" s="277" t="s">
        <v>84</v>
      </c>
      <c r="G33" s="277"/>
      <c r="H33" s="277"/>
      <c r="I33" s="33"/>
      <c r="J33" s="96"/>
      <c r="K33" s="125">
        <f t="shared" si="5"/>
        <v>0</v>
      </c>
      <c r="L33" s="28"/>
      <c r="M33" s="28"/>
      <c r="N33" s="29"/>
      <c r="O33" s="28"/>
      <c r="P33" s="28"/>
      <c r="W33" t="s">
        <v>84</v>
      </c>
      <c r="Z33" t="b">
        <v>1</v>
      </c>
      <c r="AA33">
        <f t="shared" si="3"/>
        <v>0</v>
      </c>
      <c r="AB33">
        <f t="shared" si="4"/>
        <v>0</v>
      </c>
    </row>
    <row r="34" spans="1:28">
      <c r="A34" s="28"/>
      <c r="B34" s="27"/>
      <c r="C34" s="28"/>
      <c r="D34" s="28"/>
      <c r="E34" s="74"/>
      <c r="F34" s="277" t="s">
        <v>57</v>
      </c>
      <c r="G34" s="277"/>
      <c r="H34" s="277"/>
      <c r="I34" s="33"/>
      <c r="J34" s="96"/>
      <c r="K34" s="125">
        <f t="shared" si="5"/>
        <v>0</v>
      </c>
      <c r="L34" s="28"/>
      <c r="M34" s="28"/>
      <c r="N34" s="29"/>
      <c r="O34" s="28"/>
      <c r="P34" s="28"/>
      <c r="W34" t="s">
        <v>57</v>
      </c>
      <c r="Z34" t="b">
        <v>1</v>
      </c>
      <c r="AA34">
        <f t="shared" si="3"/>
        <v>0</v>
      </c>
      <c r="AB34">
        <f t="shared" si="4"/>
        <v>0</v>
      </c>
    </row>
    <row r="35" spans="1:28">
      <c r="A35" s="28"/>
      <c r="B35" s="27"/>
      <c r="C35" s="28"/>
      <c r="D35" s="28"/>
      <c r="E35" s="74"/>
      <c r="F35" s="277" t="s">
        <v>85</v>
      </c>
      <c r="G35" s="277"/>
      <c r="H35" s="277"/>
      <c r="I35" s="33"/>
      <c r="J35" s="96"/>
      <c r="K35" s="125">
        <f t="shared" si="5"/>
        <v>0</v>
      </c>
      <c r="L35" s="28"/>
      <c r="M35" s="28"/>
      <c r="N35" s="29"/>
      <c r="O35" s="28"/>
      <c r="P35" s="28"/>
      <c r="W35" t="s">
        <v>85</v>
      </c>
      <c r="Z35" t="b">
        <v>1</v>
      </c>
      <c r="AA35">
        <f t="shared" si="3"/>
        <v>0</v>
      </c>
      <c r="AB35">
        <f t="shared" si="4"/>
        <v>0</v>
      </c>
    </row>
    <row r="36" spans="1:28">
      <c r="A36" s="28"/>
      <c r="B36" s="27"/>
      <c r="C36" s="28"/>
      <c r="D36" s="28"/>
      <c r="E36" s="74"/>
      <c r="F36" s="277" t="s">
        <v>26</v>
      </c>
      <c r="G36" s="277"/>
      <c r="H36" s="277"/>
      <c r="I36" s="33"/>
      <c r="J36" s="96"/>
      <c r="K36" s="125">
        <f t="shared" si="5"/>
        <v>0</v>
      </c>
      <c r="L36" s="28"/>
      <c r="M36" s="28"/>
      <c r="N36" s="29"/>
      <c r="O36" s="28"/>
      <c r="P36" s="28"/>
      <c r="W36" t="s">
        <v>26</v>
      </c>
      <c r="Z36" t="b">
        <v>1</v>
      </c>
      <c r="AA36">
        <f t="shared" si="3"/>
        <v>0</v>
      </c>
      <c r="AB36">
        <f t="shared" si="4"/>
        <v>0</v>
      </c>
    </row>
    <row r="37" spans="1:28">
      <c r="A37" s="28"/>
      <c r="B37" s="27"/>
      <c r="C37" s="28"/>
      <c r="D37" s="28"/>
      <c r="E37" s="74"/>
      <c r="F37" s="277" t="s">
        <v>27</v>
      </c>
      <c r="G37" s="277"/>
      <c r="H37" s="277"/>
      <c r="I37" s="33"/>
      <c r="J37" s="96"/>
      <c r="K37" s="125">
        <f t="shared" si="5"/>
        <v>0</v>
      </c>
      <c r="L37" s="28"/>
      <c r="M37" s="28"/>
      <c r="N37" s="29"/>
      <c r="O37" s="28"/>
      <c r="P37" s="28"/>
      <c r="W37" t="s">
        <v>27</v>
      </c>
      <c r="Z37" t="b">
        <v>1</v>
      </c>
      <c r="AA37">
        <f t="shared" si="3"/>
        <v>0</v>
      </c>
      <c r="AB37">
        <f t="shared" si="4"/>
        <v>0</v>
      </c>
    </row>
    <row r="38" spans="1:28">
      <c r="A38" s="28"/>
      <c r="B38" s="27"/>
      <c r="C38" s="28"/>
      <c r="D38" s="28"/>
      <c r="E38" s="74"/>
      <c r="F38" s="277" t="s">
        <v>28</v>
      </c>
      <c r="G38" s="277"/>
      <c r="H38" s="277"/>
      <c r="I38" s="33"/>
      <c r="J38" s="96"/>
      <c r="K38" s="125">
        <f t="shared" si="5"/>
        <v>0</v>
      </c>
      <c r="L38" s="28"/>
      <c r="M38" s="28"/>
      <c r="N38" s="29"/>
      <c r="O38" s="28"/>
      <c r="P38" s="28"/>
      <c r="W38" t="s">
        <v>28</v>
      </c>
      <c r="Z38" t="b">
        <v>1</v>
      </c>
      <c r="AA38">
        <f t="shared" si="3"/>
        <v>0</v>
      </c>
      <c r="AB38">
        <f t="shared" si="4"/>
        <v>0</v>
      </c>
    </row>
    <row r="39" spans="1:28">
      <c r="A39" s="28"/>
      <c r="B39" s="27"/>
      <c r="C39" s="28"/>
      <c r="D39" s="28"/>
      <c r="E39" s="74"/>
      <c r="F39" s="277" t="s">
        <v>29</v>
      </c>
      <c r="G39" s="277"/>
      <c r="H39" s="277"/>
      <c r="I39" s="33"/>
      <c r="J39" s="96"/>
      <c r="K39" s="125">
        <f t="shared" si="5"/>
        <v>0</v>
      </c>
      <c r="L39" s="28"/>
      <c r="M39" s="28"/>
      <c r="N39" s="29"/>
      <c r="O39" s="28"/>
      <c r="P39" s="28"/>
      <c r="W39" t="s">
        <v>29</v>
      </c>
      <c r="Z39" t="b">
        <v>1</v>
      </c>
      <c r="AA39">
        <f t="shared" si="3"/>
        <v>0</v>
      </c>
      <c r="AB39">
        <f t="shared" si="4"/>
        <v>0</v>
      </c>
    </row>
    <row r="40" spans="1:28">
      <c r="A40" s="28"/>
      <c r="B40" s="27"/>
      <c r="C40" s="28"/>
      <c r="D40" s="28"/>
      <c r="E40" s="74"/>
      <c r="F40" s="277" t="s">
        <v>30</v>
      </c>
      <c r="G40" s="277"/>
      <c r="H40" s="277"/>
      <c r="I40" s="33"/>
      <c r="J40" s="96"/>
      <c r="K40" s="125">
        <f t="shared" si="5"/>
        <v>0</v>
      </c>
      <c r="L40" s="28"/>
      <c r="M40" s="28"/>
      <c r="N40" s="29"/>
      <c r="O40" s="28"/>
      <c r="P40" s="28"/>
      <c r="W40" t="s">
        <v>30</v>
      </c>
      <c r="Z40" t="b">
        <v>1</v>
      </c>
      <c r="AA40">
        <f t="shared" si="3"/>
        <v>0</v>
      </c>
      <c r="AB40">
        <f t="shared" si="4"/>
        <v>0</v>
      </c>
    </row>
    <row r="41" spans="1:28">
      <c r="A41" s="28"/>
      <c r="B41" s="27"/>
      <c r="C41" s="28"/>
      <c r="D41" s="28"/>
      <c r="E41" s="74"/>
      <c r="F41" s="277" t="s">
        <v>78</v>
      </c>
      <c r="G41" s="277"/>
      <c r="H41" s="277"/>
      <c r="I41" s="33"/>
      <c r="J41" s="96"/>
      <c r="K41" s="125">
        <f t="shared" si="5"/>
        <v>0</v>
      </c>
      <c r="L41" s="28"/>
      <c r="M41" s="28"/>
      <c r="N41" s="29"/>
      <c r="O41" s="28"/>
      <c r="P41" s="28"/>
      <c r="W41" t="s">
        <v>78</v>
      </c>
      <c r="Z41" t="b">
        <v>1</v>
      </c>
      <c r="AA41">
        <f t="shared" si="3"/>
        <v>0</v>
      </c>
      <c r="AB41">
        <f t="shared" si="4"/>
        <v>0</v>
      </c>
    </row>
    <row r="42" spans="1:28">
      <c r="A42" s="28"/>
      <c r="B42" s="27"/>
      <c r="C42" s="28"/>
      <c r="D42" s="28"/>
      <c r="E42" s="74"/>
      <c r="F42" s="277" t="s">
        <v>233</v>
      </c>
      <c r="G42" s="277"/>
      <c r="H42" s="277"/>
      <c r="I42" s="139">
        <f xml:space="preserve"> I7 * 0.255</f>
        <v>0</v>
      </c>
      <c r="J42" s="96">
        <v>105</v>
      </c>
      <c r="K42" s="125">
        <f t="shared" si="5"/>
        <v>0</v>
      </c>
      <c r="L42" s="28"/>
      <c r="M42" s="28"/>
      <c r="N42" s="29"/>
      <c r="O42" s="28"/>
      <c r="P42" s="28"/>
      <c r="W42" t="s">
        <v>172</v>
      </c>
      <c r="Z42" t="b">
        <v>1</v>
      </c>
      <c r="AA42">
        <f t="shared" si="3"/>
        <v>0</v>
      </c>
      <c r="AB42">
        <f t="shared" si="4"/>
        <v>0</v>
      </c>
    </row>
    <row r="43" spans="1:28">
      <c r="A43" s="28"/>
      <c r="B43" s="27"/>
      <c r="C43" s="28"/>
      <c r="D43" s="28"/>
      <c r="E43" s="74"/>
      <c r="F43" s="277"/>
      <c r="G43" s="277"/>
      <c r="H43" s="277"/>
      <c r="I43" s="33"/>
      <c r="J43" s="96"/>
      <c r="K43" s="125">
        <f t="shared" si="5"/>
        <v>0</v>
      </c>
      <c r="L43" s="28"/>
      <c r="M43" s="28"/>
      <c r="N43" s="29"/>
      <c r="O43" s="28"/>
      <c r="P43" s="28"/>
      <c r="W43" t="s">
        <v>173</v>
      </c>
      <c r="Z43" t="b">
        <v>1</v>
      </c>
      <c r="AA43">
        <f t="shared" si="3"/>
        <v>0</v>
      </c>
      <c r="AB43">
        <f t="shared" si="4"/>
        <v>0</v>
      </c>
    </row>
    <row r="44" spans="1:28">
      <c r="A44" s="28"/>
      <c r="B44" s="27"/>
      <c r="C44" s="28"/>
      <c r="D44" s="28"/>
      <c r="E44" s="74"/>
      <c r="F44" s="277"/>
      <c r="G44" s="277"/>
      <c r="H44" s="277"/>
      <c r="I44" s="33"/>
      <c r="J44" s="96"/>
      <c r="K44" s="125">
        <f t="shared" si="5"/>
        <v>0</v>
      </c>
      <c r="L44" s="28"/>
      <c r="M44" s="28"/>
      <c r="N44" s="29"/>
      <c r="O44" s="28"/>
      <c r="P44" s="28"/>
      <c r="W44" t="s">
        <v>174</v>
      </c>
      <c r="Z44" t="b">
        <v>1</v>
      </c>
      <c r="AA44">
        <f t="shared" si="3"/>
        <v>0</v>
      </c>
      <c r="AB44">
        <f t="shared" si="4"/>
        <v>0</v>
      </c>
    </row>
    <row r="45" spans="1:28" ht="16.2" thickBot="1">
      <c r="A45" s="28"/>
      <c r="B45" s="27"/>
      <c r="C45" s="28"/>
      <c r="D45" s="28"/>
      <c r="E45" s="44"/>
      <c r="F45" s="293"/>
      <c r="G45" s="293"/>
      <c r="H45" s="293"/>
      <c r="I45" s="93"/>
      <c r="J45" s="95"/>
      <c r="K45" s="128">
        <f t="shared" si="5"/>
        <v>0</v>
      </c>
      <c r="L45" s="28"/>
      <c r="M45" s="28"/>
      <c r="N45" s="29"/>
      <c r="O45" s="28"/>
      <c r="P45" s="28"/>
      <c r="W45" t="s">
        <v>175</v>
      </c>
      <c r="Z45" t="b">
        <v>1</v>
      </c>
      <c r="AA45">
        <f t="shared" si="3"/>
        <v>0</v>
      </c>
      <c r="AB45">
        <f t="shared" si="4"/>
        <v>0</v>
      </c>
    </row>
    <row r="46" spans="1:28" ht="16.2" thickBot="1">
      <c r="A46" s="28"/>
      <c r="B46" s="27"/>
      <c r="C46" s="28"/>
      <c r="D46" s="28"/>
      <c r="E46" s="28"/>
      <c r="F46" s="28"/>
      <c r="G46" s="28"/>
      <c r="H46" s="28"/>
      <c r="I46" s="28"/>
      <c r="J46" s="130"/>
      <c r="K46" s="28"/>
      <c r="L46" s="28"/>
      <c r="M46" s="28"/>
      <c r="N46" s="29"/>
      <c r="O46" s="28"/>
      <c r="P46" s="28"/>
    </row>
    <row r="47" spans="1:28" ht="31.5" customHeight="1" thickBot="1">
      <c r="A47" s="28"/>
      <c r="B47" s="27"/>
      <c r="C47" s="28"/>
      <c r="D47" s="28"/>
      <c r="E47" s="73" t="s">
        <v>170</v>
      </c>
      <c r="F47" s="294" t="s">
        <v>71</v>
      </c>
      <c r="G47" s="294" t="s">
        <v>71</v>
      </c>
      <c r="H47" s="294" t="s">
        <v>71</v>
      </c>
      <c r="I47" s="114" t="s">
        <v>67</v>
      </c>
      <c r="J47" s="119" t="s">
        <v>167</v>
      </c>
      <c r="K47" s="71" t="s">
        <v>166</v>
      </c>
      <c r="L47" s="28"/>
      <c r="M47" s="28"/>
      <c r="N47" s="29"/>
      <c r="O47" s="28"/>
      <c r="P47" s="28"/>
    </row>
    <row r="48" spans="1:28" ht="16.2" customHeight="1">
      <c r="A48" s="28"/>
      <c r="B48" s="27"/>
      <c r="C48" s="28"/>
      <c r="D48" s="28"/>
      <c r="E48" s="120"/>
      <c r="F48" s="292" t="s">
        <v>33</v>
      </c>
      <c r="G48" s="292" t="s">
        <v>33</v>
      </c>
      <c r="H48" s="292" t="s">
        <v>33</v>
      </c>
      <c r="I48" s="107">
        <f xml:space="preserve"> I7 * 0.25</f>
        <v>0</v>
      </c>
      <c r="J48" s="106">
        <v>140</v>
      </c>
      <c r="K48" s="125">
        <f>AA48*J48</f>
        <v>0</v>
      </c>
      <c r="L48" s="28"/>
      <c r="M48" s="28"/>
      <c r="N48" s="29"/>
      <c r="O48" s="28"/>
      <c r="P48" s="28"/>
      <c r="W48" t="s">
        <v>33</v>
      </c>
      <c r="Z48" t="b">
        <v>1</v>
      </c>
      <c r="AA48">
        <f t="shared" ref="AA48:AA57" si="6">IF(Z48,I48,0)</f>
        <v>0</v>
      </c>
      <c r="AB48">
        <f t="shared" ref="AB48:AB57" si="7">IF(Z48,0,I48)</f>
        <v>0</v>
      </c>
    </row>
    <row r="49" spans="1:28" ht="16.2" customHeight="1">
      <c r="A49" s="28"/>
      <c r="B49" s="27"/>
      <c r="C49" s="28"/>
      <c r="D49" s="28"/>
      <c r="E49" s="74"/>
      <c r="F49" s="277" t="s">
        <v>82</v>
      </c>
      <c r="G49" s="277" t="s">
        <v>82</v>
      </c>
      <c r="H49" s="277" t="s">
        <v>82</v>
      </c>
      <c r="I49" s="33"/>
      <c r="J49" s="96"/>
      <c r="K49" s="126">
        <f t="shared" ref="K49:K57" si="8">AA49*J49</f>
        <v>0</v>
      </c>
      <c r="L49" s="28"/>
      <c r="M49" s="28"/>
      <c r="N49" s="29"/>
      <c r="O49" s="28"/>
      <c r="P49" s="28"/>
      <c r="W49" t="s">
        <v>82</v>
      </c>
      <c r="Z49" t="b">
        <v>1</v>
      </c>
      <c r="AA49">
        <f t="shared" si="6"/>
        <v>0</v>
      </c>
      <c r="AB49">
        <f t="shared" si="7"/>
        <v>0</v>
      </c>
    </row>
    <row r="50" spans="1:28">
      <c r="A50" s="28"/>
      <c r="B50" s="27"/>
      <c r="C50" s="28"/>
      <c r="D50" s="28"/>
      <c r="E50" s="74"/>
      <c r="F50" s="277" t="s">
        <v>34</v>
      </c>
      <c r="G50" s="277" t="s">
        <v>34</v>
      </c>
      <c r="H50" s="277" t="s">
        <v>34</v>
      </c>
      <c r="I50" s="33"/>
      <c r="J50" s="96"/>
      <c r="K50" s="126">
        <f t="shared" si="8"/>
        <v>0</v>
      </c>
      <c r="L50" s="28"/>
      <c r="M50" s="28"/>
      <c r="N50" s="29"/>
      <c r="O50" s="28"/>
      <c r="P50" s="28"/>
      <c r="W50" t="s">
        <v>34</v>
      </c>
      <c r="Z50" t="b">
        <v>1</v>
      </c>
      <c r="AA50">
        <f t="shared" si="6"/>
        <v>0</v>
      </c>
      <c r="AB50">
        <f t="shared" si="7"/>
        <v>0</v>
      </c>
    </row>
    <row r="51" spans="1:28">
      <c r="A51" s="28"/>
      <c r="B51" s="27"/>
      <c r="C51" s="28"/>
      <c r="D51" s="28"/>
      <c r="E51" s="74"/>
      <c r="F51" s="277" t="s">
        <v>35</v>
      </c>
      <c r="G51" s="277" t="s">
        <v>35</v>
      </c>
      <c r="H51" s="277" t="s">
        <v>35</v>
      </c>
      <c r="I51" s="33"/>
      <c r="J51" s="96"/>
      <c r="K51" s="126">
        <f t="shared" si="8"/>
        <v>0</v>
      </c>
      <c r="L51" s="28"/>
      <c r="M51" s="28"/>
      <c r="N51" s="29"/>
      <c r="O51" s="28"/>
      <c r="P51" s="28"/>
      <c r="W51" t="s">
        <v>35</v>
      </c>
      <c r="Z51" t="b">
        <v>1</v>
      </c>
      <c r="AA51">
        <f t="shared" si="6"/>
        <v>0</v>
      </c>
      <c r="AB51">
        <f t="shared" si="7"/>
        <v>0</v>
      </c>
    </row>
    <row r="52" spans="1:28">
      <c r="A52" s="28"/>
      <c r="B52" s="27"/>
      <c r="C52" s="28"/>
      <c r="D52" s="28"/>
      <c r="E52" s="74"/>
      <c r="F52" s="277" t="s">
        <v>36</v>
      </c>
      <c r="G52" s="277" t="s">
        <v>36</v>
      </c>
      <c r="H52" s="277" t="s">
        <v>36</v>
      </c>
      <c r="I52" s="33"/>
      <c r="J52" s="96"/>
      <c r="K52" s="126">
        <f t="shared" si="8"/>
        <v>0</v>
      </c>
      <c r="L52" s="28"/>
      <c r="M52" s="28"/>
      <c r="N52" s="29"/>
      <c r="O52" s="28"/>
      <c r="P52" s="28"/>
      <c r="W52" t="s">
        <v>36</v>
      </c>
      <c r="Z52" t="b">
        <v>1</v>
      </c>
      <c r="AA52">
        <f t="shared" si="6"/>
        <v>0</v>
      </c>
      <c r="AB52">
        <f t="shared" si="7"/>
        <v>0</v>
      </c>
    </row>
    <row r="53" spans="1:28">
      <c r="A53" s="28"/>
      <c r="B53" s="27"/>
      <c r="C53" s="28"/>
      <c r="D53" s="28"/>
      <c r="E53" s="74"/>
      <c r="F53" s="277" t="s">
        <v>37</v>
      </c>
      <c r="G53" s="277" t="s">
        <v>37</v>
      </c>
      <c r="H53" s="277" t="s">
        <v>37</v>
      </c>
      <c r="I53" s="33"/>
      <c r="J53" s="96"/>
      <c r="K53" s="126">
        <f t="shared" si="8"/>
        <v>0</v>
      </c>
      <c r="L53" s="28"/>
      <c r="M53" s="28"/>
      <c r="N53" s="29"/>
      <c r="O53" s="28"/>
      <c r="P53" s="28"/>
      <c r="W53" t="s">
        <v>37</v>
      </c>
      <c r="Z53" t="b">
        <v>1</v>
      </c>
      <c r="AA53">
        <f t="shared" si="6"/>
        <v>0</v>
      </c>
      <c r="AB53">
        <f t="shared" si="7"/>
        <v>0</v>
      </c>
    </row>
    <row r="54" spans="1:28">
      <c r="A54" s="28"/>
      <c r="B54" s="27"/>
      <c r="C54" s="28"/>
      <c r="D54" s="28"/>
      <c r="E54" s="74"/>
      <c r="F54" s="277" t="s">
        <v>38</v>
      </c>
      <c r="G54" s="277" t="s">
        <v>38</v>
      </c>
      <c r="H54" s="277" t="s">
        <v>38</v>
      </c>
      <c r="I54" s="33"/>
      <c r="J54" s="96"/>
      <c r="K54" s="126">
        <f t="shared" si="8"/>
        <v>0</v>
      </c>
      <c r="L54" s="28"/>
      <c r="M54" s="28"/>
      <c r="N54" s="29"/>
      <c r="O54" s="28"/>
      <c r="P54" s="28"/>
      <c r="W54" t="s">
        <v>38</v>
      </c>
      <c r="Z54" t="b">
        <v>1</v>
      </c>
      <c r="AA54">
        <f t="shared" si="6"/>
        <v>0</v>
      </c>
      <c r="AB54">
        <f t="shared" si="7"/>
        <v>0</v>
      </c>
    </row>
    <row r="55" spans="1:28">
      <c r="A55" s="28"/>
      <c r="B55" s="27"/>
      <c r="C55" s="28"/>
      <c r="D55" s="28"/>
      <c r="E55" s="74"/>
      <c r="F55" s="277"/>
      <c r="G55" s="277"/>
      <c r="H55" s="277"/>
      <c r="I55" s="33"/>
      <c r="J55" s="96"/>
      <c r="K55" s="126">
        <f t="shared" si="8"/>
        <v>0</v>
      </c>
      <c r="L55" s="28"/>
      <c r="M55" s="28"/>
      <c r="N55" s="29"/>
      <c r="O55" s="28"/>
      <c r="P55" s="28"/>
      <c r="W55" t="s">
        <v>172</v>
      </c>
      <c r="Z55" t="b">
        <v>1</v>
      </c>
      <c r="AA55">
        <f t="shared" si="6"/>
        <v>0</v>
      </c>
      <c r="AB55">
        <f t="shared" si="7"/>
        <v>0</v>
      </c>
    </row>
    <row r="56" spans="1:28">
      <c r="A56" s="28"/>
      <c r="B56" s="27"/>
      <c r="C56" s="28"/>
      <c r="D56" s="28"/>
      <c r="E56" s="74"/>
      <c r="F56" s="277"/>
      <c r="G56" s="277"/>
      <c r="H56" s="277"/>
      <c r="I56" s="33"/>
      <c r="J56" s="96"/>
      <c r="K56" s="126">
        <f t="shared" si="8"/>
        <v>0</v>
      </c>
      <c r="L56" s="28"/>
      <c r="M56" s="28"/>
      <c r="N56" s="29"/>
      <c r="O56" s="28"/>
      <c r="P56" s="28"/>
      <c r="W56" t="s">
        <v>173</v>
      </c>
      <c r="Z56" t="b">
        <v>1</v>
      </c>
      <c r="AA56">
        <f t="shared" si="6"/>
        <v>0</v>
      </c>
      <c r="AB56">
        <f t="shared" si="7"/>
        <v>0</v>
      </c>
    </row>
    <row r="57" spans="1:28" ht="16.2" thickBot="1">
      <c r="A57" s="28"/>
      <c r="B57" s="27"/>
      <c r="C57" s="28"/>
      <c r="D57" s="28"/>
      <c r="E57" s="44"/>
      <c r="F57" s="293"/>
      <c r="G57" s="293"/>
      <c r="H57" s="293"/>
      <c r="I57" s="93"/>
      <c r="J57" s="95"/>
      <c r="K57" s="127">
        <f t="shared" si="8"/>
        <v>0</v>
      </c>
      <c r="L57" s="28"/>
      <c r="M57" s="28"/>
      <c r="N57" s="29"/>
      <c r="O57" s="28"/>
      <c r="P57" s="28"/>
      <c r="W57" t="s">
        <v>174</v>
      </c>
      <c r="Z57" t="b">
        <v>1</v>
      </c>
      <c r="AA57">
        <f t="shared" si="6"/>
        <v>0</v>
      </c>
      <c r="AB57">
        <f t="shared" si="7"/>
        <v>0</v>
      </c>
    </row>
    <row r="58" spans="1:28" ht="16.2" thickBot="1">
      <c r="A58" s="28"/>
      <c r="B58" s="27"/>
      <c r="C58" s="28"/>
      <c r="D58" s="28"/>
      <c r="E58" s="28"/>
      <c r="F58" s="28"/>
      <c r="G58" s="28"/>
      <c r="H58" s="28"/>
      <c r="I58" s="28"/>
      <c r="J58" s="130"/>
      <c r="K58" s="28"/>
      <c r="L58" s="28"/>
      <c r="M58" s="28"/>
      <c r="N58" s="29"/>
      <c r="O58" s="28"/>
      <c r="P58" s="28"/>
    </row>
    <row r="59" spans="1:28" ht="31.8" thickBot="1">
      <c r="A59" s="28"/>
      <c r="B59" s="27"/>
      <c r="C59" s="28"/>
      <c r="D59" s="28"/>
      <c r="E59" s="73" t="s">
        <v>170</v>
      </c>
      <c r="F59" s="294" t="s">
        <v>24</v>
      </c>
      <c r="G59" s="294" t="s">
        <v>24</v>
      </c>
      <c r="H59" s="294" t="s">
        <v>24</v>
      </c>
      <c r="I59" s="114" t="s">
        <v>67</v>
      </c>
      <c r="J59" s="119" t="s">
        <v>167</v>
      </c>
      <c r="K59" s="71" t="s">
        <v>166</v>
      </c>
      <c r="L59" s="28"/>
      <c r="M59" s="28"/>
      <c r="N59" s="29"/>
      <c r="O59" s="28"/>
      <c r="P59" s="28"/>
    </row>
    <row r="60" spans="1:28">
      <c r="A60" s="28"/>
      <c r="B60" s="27"/>
      <c r="C60" s="28"/>
      <c r="D60" s="28"/>
      <c r="E60" s="120"/>
      <c r="F60" s="292" t="s">
        <v>86</v>
      </c>
      <c r="G60" s="292"/>
      <c r="H60" s="292"/>
      <c r="I60" s="138">
        <f xml:space="preserve"> I7 * 0.1</f>
        <v>0</v>
      </c>
      <c r="J60" s="106">
        <v>500</v>
      </c>
      <c r="K60" s="123">
        <f>AA60*J60</f>
        <v>0</v>
      </c>
      <c r="L60" s="28"/>
      <c r="M60" s="28"/>
      <c r="N60" s="29"/>
      <c r="O60" s="28"/>
      <c r="P60" s="28"/>
      <c r="W60" t="s">
        <v>86</v>
      </c>
      <c r="Z60" t="b">
        <v>1</v>
      </c>
      <c r="AA60">
        <f t="shared" ref="AA60:AA77" si="9">IF(Z60,I60,0)</f>
        <v>0</v>
      </c>
      <c r="AB60">
        <f t="shared" ref="AB60:AB77" si="10">IF(Z60,0,I60)</f>
        <v>0</v>
      </c>
    </row>
    <row r="61" spans="1:28">
      <c r="A61" s="28"/>
      <c r="B61" s="27"/>
      <c r="C61" s="28"/>
      <c r="D61" s="28"/>
      <c r="E61" s="74"/>
      <c r="F61" s="277" t="s">
        <v>87</v>
      </c>
      <c r="G61" s="277"/>
      <c r="H61" s="277"/>
      <c r="I61" s="139">
        <f xml:space="preserve"> I7 * 0.055</f>
        <v>0</v>
      </c>
      <c r="J61" s="96">
        <v>1500</v>
      </c>
      <c r="K61" s="124">
        <f t="shared" ref="K61:K77" si="11">AA61*J61</f>
        <v>0</v>
      </c>
      <c r="L61" s="28"/>
      <c r="M61" s="28"/>
      <c r="N61" s="29"/>
      <c r="O61" s="28"/>
      <c r="P61" s="28"/>
      <c r="W61" t="s">
        <v>87</v>
      </c>
      <c r="Z61" t="b">
        <v>1</v>
      </c>
      <c r="AA61">
        <f t="shared" si="9"/>
        <v>0</v>
      </c>
      <c r="AB61">
        <f t="shared" si="10"/>
        <v>0</v>
      </c>
    </row>
    <row r="62" spans="1:28">
      <c r="A62" s="28"/>
      <c r="B62" s="27"/>
      <c r="C62" s="28"/>
      <c r="D62" s="28"/>
      <c r="E62" s="74"/>
      <c r="F62" s="277" t="s">
        <v>88</v>
      </c>
      <c r="G62" s="277"/>
      <c r="H62" s="277"/>
      <c r="I62" s="139">
        <f xml:space="preserve"> I7 * 0.055</f>
        <v>0</v>
      </c>
      <c r="J62" s="96">
        <v>640</v>
      </c>
      <c r="K62" s="124">
        <f t="shared" si="11"/>
        <v>0</v>
      </c>
      <c r="L62" s="28"/>
      <c r="M62" s="28"/>
      <c r="N62" s="29"/>
      <c r="O62" s="28"/>
      <c r="P62" s="28"/>
      <c r="W62" t="s">
        <v>88</v>
      </c>
      <c r="Z62" t="b">
        <v>1</v>
      </c>
      <c r="AA62">
        <f t="shared" si="9"/>
        <v>0</v>
      </c>
      <c r="AB62">
        <f t="shared" si="10"/>
        <v>0</v>
      </c>
    </row>
    <row r="63" spans="1:28">
      <c r="A63" s="28"/>
      <c r="B63" s="27"/>
      <c r="C63" s="28"/>
      <c r="D63" s="28"/>
      <c r="E63" s="74"/>
      <c r="F63" s="277" t="s">
        <v>89</v>
      </c>
      <c r="G63" s="277"/>
      <c r="H63" s="277"/>
      <c r="I63" s="33"/>
      <c r="J63" s="96"/>
      <c r="K63" s="124">
        <f t="shared" si="11"/>
        <v>0</v>
      </c>
      <c r="L63" s="28"/>
      <c r="M63" s="28"/>
      <c r="N63" s="29"/>
      <c r="O63" s="28"/>
      <c r="P63" s="28"/>
      <c r="W63" t="s">
        <v>89</v>
      </c>
      <c r="Z63" t="b">
        <v>1</v>
      </c>
      <c r="AA63">
        <f t="shared" si="9"/>
        <v>0</v>
      </c>
      <c r="AB63">
        <f t="shared" si="10"/>
        <v>0</v>
      </c>
    </row>
    <row r="64" spans="1:28">
      <c r="A64" s="28"/>
      <c r="B64" s="27"/>
      <c r="C64" s="28"/>
      <c r="D64" s="28"/>
      <c r="E64" s="74"/>
      <c r="F64" s="277" t="s">
        <v>90</v>
      </c>
      <c r="G64" s="277"/>
      <c r="H64" s="277"/>
      <c r="I64" s="33"/>
      <c r="J64" s="96"/>
      <c r="K64" s="124">
        <f t="shared" si="11"/>
        <v>0</v>
      </c>
      <c r="L64" s="28"/>
      <c r="M64" s="28"/>
      <c r="N64" s="29"/>
      <c r="O64" s="28"/>
      <c r="P64" s="28"/>
      <c r="W64" t="s">
        <v>90</v>
      </c>
      <c r="Z64" t="b">
        <v>1</v>
      </c>
      <c r="AA64">
        <f t="shared" si="9"/>
        <v>0</v>
      </c>
      <c r="AB64">
        <f t="shared" si="10"/>
        <v>0</v>
      </c>
    </row>
    <row r="65" spans="1:28">
      <c r="A65" s="28"/>
      <c r="B65" s="27"/>
      <c r="C65" s="28"/>
      <c r="D65" s="28"/>
      <c r="E65" s="74"/>
      <c r="F65" s="277" t="s">
        <v>91</v>
      </c>
      <c r="G65" s="277"/>
      <c r="H65" s="277"/>
      <c r="I65" s="33"/>
      <c r="J65" s="96"/>
      <c r="K65" s="124">
        <f t="shared" si="11"/>
        <v>0</v>
      </c>
      <c r="L65" s="28"/>
      <c r="M65" s="28"/>
      <c r="N65" s="29"/>
      <c r="O65" s="28"/>
      <c r="P65" s="28"/>
      <c r="W65" t="s">
        <v>91</v>
      </c>
      <c r="Z65" t="b">
        <v>1</v>
      </c>
      <c r="AA65">
        <f t="shared" si="9"/>
        <v>0</v>
      </c>
      <c r="AB65">
        <f t="shared" si="10"/>
        <v>0</v>
      </c>
    </row>
    <row r="66" spans="1:28">
      <c r="A66" s="28"/>
      <c r="B66" s="27"/>
      <c r="C66" s="28"/>
      <c r="D66" s="28"/>
      <c r="E66" s="74"/>
      <c r="F66" s="277" t="s">
        <v>92</v>
      </c>
      <c r="G66" s="277"/>
      <c r="H66" s="277"/>
      <c r="I66" s="33"/>
      <c r="J66" s="96"/>
      <c r="K66" s="124">
        <f t="shared" si="11"/>
        <v>0</v>
      </c>
      <c r="L66" s="28"/>
      <c r="M66" s="28"/>
      <c r="N66" s="29"/>
      <c r="O66" s="28"/>
      <c r="P66" s="28"/>
      <c r="W66" t="s">
        <v>92</v>
      </c>
      <c r="Z66" t="b">
        <v>1</v>
      </c>
      <c r="AA66">
        <f t="shared" si="9"/>
        <v>0</v>
      </c>
      <c r="AB66">
        <f t="shared" si="10"/>
        <v>0</v>
      </c>
    </row>
    <row r="67" spans="1:28">
      <c r="A67" s="28"/>
      <c r="B67" s="27"/>
      <c r="C67" s="28"/>
      <c r="D67" s="28"/>
      <c r="E67" s="74"/>
      <c r="F67" s="277" t="s">
        <v>93</v>
      </c>
      <c r="G67" s="277"/>
      <c r="H67" s="277"/>
      <c r="I67" s="33"/>
      <c r="J67" s="96"/>
      <c r="K67" s="124">
        <f t="shared" si="11"/>
        <v>0</v>
      </c>
      <c r="L67" s="28"/>
      <c r="M67" s="28"/>
      <c r="N67" s="29"/>
      <c r="O67" s="28"/>
      <c r="P67" s="28"/>
      <c r="W67" t="s">
        <v>93</v>
      </c>
      <c r="Z67" t="b">
        <v>1</v>
      </c>
      <c r="AA67">
        <f t="shared" si="9"/>
        <v>0</v>
      </c>
      <c r="AB67">
        <f t="shared" si="10"/>
        <v>0</v>
      </c>
    </row>
    <row r="68" spans="1:28">
      <c r="A68" s="28"/>
      <c r="B68" s="27"/>
      <c r="C68" s="28"/>
      <c r="D68" s="28"/>
      <c r="E68" s="74"/>
      <c r="F68" s="277" t="s">
        <v>94</v>
      </c>
      <c r="G68" s="277"/>
      <c r="H68" s="277"/>
      <c r="I68" s="33"/>
      <c r="J68" s="96"/>
      <c r="K68" s="124">
        <f t="shared" si="11"/>
        <v>0</v>
      </c>
      <c r="L68" s="28"/>
      <c r="M68" s="28"/>
      <c r="N68" s="29"/>
      <c r="O68" s="28"/>
      <c r="P68" s="28"/>
      <c r="W68" t="s">
        <v>94</v>
      </c>
      <c r="Z68" t="b">
        <v>1</v>
      </c>
      <c r="AA68">
        <f t="shared" si="9"/>
        <v>0</v>
      </c>
      <c r="AB68">
        <f t="shared" si="10"/>
        <v>0</v>
      </c>
    </row>
    <row r="69" spans="1:28">
      <c r="A69" s="28"/>
      <c r="B69" s="27"/>
      <c r="C69" s="28"/>
      <c r="D69" s="28"/>
      <c r="E69" s="74"/>
      <c r="F69" s="277" t="s">
        <v>95</v>
      </c>
      <c r="G69" s="277"/>
      <c r="H69" s="277"/>
      <c r="I69" s="33"/>
      <c r="J69" s="96"/>
      <c r="K69" s="124">
        <f t="shared" si="11"/>
        <v>0</v>
      </c>
      <c r="L69" s="28"/>
      <c r="M69" s="28"/>
      <c r="N69" s="29"/>
      <c r="O69" s="28"/>
      <c r="P69" s="28"/>
      <c r="W69" t="s">
        <v>95</v>
      </c>
      <c r="Z69" t="b">
        <v>1</v>
      </c>
      <c r="AA69">
        <f t="shared" si="9"/>
        <v>0</v>
      </c>
      <c r="AB69">
        <f t="shared" si="10"/>
        <v>0</v>
      </c>
    </row>
    <row r="70" spans="1:28">
      <c r="A70" s="28"/>
      <c r="B70" s="27"/>
      <c r="C70" s="28"/>
      <c r="D70" s="28"/>
      <c r="E70" s="74"/>
      <c r="F70" s="277" t="s">
        <v>72</v>
      </c>
      <c r="G70" s="277"/>
      <c r="H70" s="277"/>
      <c r="I70" s="33"/>
      <c r="J70" s="96"/>
      <c r="K70" s="124">
        <f t="shared" si="11"/>
        <v>0</v>
      </c>
      <c r="L70" s="28"/>
      <c r="M70" s="28"/>
      <c r="N70" s="29"/>
      <c r="O70" s="28"/>
      <c r="P70" s="28"/>
      <c r="W70" t="s">
        <v>72</v>
      </c>
      <c r="Z70" t="b">
        <v>1</v>
      </c>
      <c r="AA70">
        <f t="shared" si="9"/>
        <v>0</v>
      </c>
      <c r="AB70">
        <f t="shared" si="10"/>
        <v>0</v>
      </c>
    </row>
    <row r="71" spans="1:28">
      <c r="A71" s="28"/>
      <c r="B71" s="27"/>
      <c r="C71" s="28"/>
      <c r="D71" s="28"/>
      <c r="E71" s="74"/>
      <c r="F71" s="277" t="s">
        <v>96</v>
      </c>
      <c r="G71" s="277"/>
      <c r="H71" s="277"/>
      <c r="I71" s="33"/>
      <c r="J71" s="96"/>
      <c r="K71" s="124">
        <f t="shared" si="11"/>
        <v>0</v>
      </c>
      <c r="L71" s="28"/>
      <c r="M71" s="28"/>
      <c r="N71" s="29"/>
      <c r="O71" s="28"/>
      <c r="P71" s="28"/>
      <c r="W71" t="s">
        <v>96</v>
      </c>
      <c r="Z71" t="b">
        <v>1</v>
      </c>
      <c r="AA71">
        <f t="shared" si="9"/>
        <v>0</v>
      </c>
      <c r="AB71">
        <f t="shared" si="10"/>
        <v>0</v>
      </c>
    </row>
    <row r="72" spans="1:28">
      <c r="A72" s="28"/>
      <c r="B72" s="27"/>
      <c r="C72" s="28"/>
      <c r="D72" s="28"/>
      <c r="E72" s="74"/>
      <c r="F72" s="277" t="s">
        <v>97</v>
      </c>
      <c r="G72" s="277"/>
      <c r="H72" s="277"/>
      <c r="I72" s="33"/>
      <c r="J72" s="96"/>
      <c r="K72" s="124">
        <f t="shared" si="11"/>
        <v>0</v>
      </c>
      <c r="L72" s="28"/>
      <c r="M72" s="28"/>
      <c r="N72" s="29"/>
      <c r="O72" s="28"/>
      <c r="P72" s="28"/>
      <c r="W72" t="s">
        <v>97</v>
      </c>
      <c r="Z72" t="b">
        <v>1</v>
      </c>
      <c r="AA72">
        <f t="shared" si="9"/>
        <v>0</v>
      </c>
      <c r="AB72">
        <f t="shared" si="10"/>
        <v>0</v>
      </c>
    </row>
    <row r="73" spans="1:28">
      <c r="A73" s="28"/>
      <c r="B73" s="27"/>
      <c r="C73" s="28"/>
      <c r="D73" s="28"/>
      <c r="E73" s="74"/>
      <c r="F73" s="277" t="s">
        <v>73</v>
      </c>
      <c r="G73" s="277"/>
      <c r="H73" s="277"/>
      <c r="I73" s="33"/>
      <c r="J73" s="96"/>
      <c r="K73" s="124">
        <f t="shared" si="11"/>
        <v>0</v>
      </c>
      <c r="L73" s="28"/>
      <c r="M73" s="28"/>
      <c r="N73" s="29"/>
      <c r="O73" s="28"/>
      <c r="P73" s="28"/>
      <c r="W73" t="s">
        <v>73</v>
      </c>
      <c r="Z73" t="b">
        <v>1</v>
      </c>
      <c r="AA73">
        <f t="shared" si="9"/>
        <v>0</v>
      </c>
      <c r="AB73">
        <f t="shared" si="10"/>
        <v>0</v>
      </c>
    </row>
    <row r="74" spans="1:28">
      <c r="A74" s="28"/>
      <c r="B74" s="27"/>
      <c r="C74" s="28"/>
      <c r="D74" s="28"/>
      <c r="E74" s="74"/>
      <c r="F74" s="277" t="s">
        <v>74</v>
      </c>
      <c r="G74" s="277"/>
      <c r="H74" s="277"/>
      <c r="I74" s="33"/>
      <c r="J74" s="96"/>
      <c r="K74" s="124">
        <f t="shared" si="11"/>
        <v>0</v>
      </c>
      <c r="L74" s="28"/>
      <c r="M74" s="28"/>
      <c r="N74" s="29"/>
      <c r="O74" s="28"/>
      <c r="P74" s="28"/>
      <c r="W74" t="s">
        <v>74</v>
      </c>
      <c r="Z74" t="b">
        <v>1</v>
      </c>
      <c r="AA74">
        <f t="shared" si="9"/>
        <v>0</v>
      </c>
      <c r="AB74">
        <f t="shared" si="10"/>
        <v>0</v>
      </c>
    </row>
    <row r="75" spans="1:28">
      <c r="A75" s="28"/>
      <c r="B75" s="27"/>
      <c r="C75" s="28"/>
      <c r="D75" s="28"/>
      <c r="E75" s="74"/>
      <c r="F75" s="277" t="s">
        <v>234</v>
      </c>
      <c r="G75" s="277"/>
      <c r="H75" s="277"/>
      <c r="I75" s="33"/>
      <c r="J75" s="96"/>
      <c r="K75" s="124">
        <f t="shared" si="11"/>
        <v>0</v>
      </c>
      <c r="L75" s="28"/>
      <c r="M75" s="28"/>
      <c r="N75" s="29"/>
      <c r="O75" s="28"/>
      <c r="P75" s="28"/>
      <c r="W75" t="s">
        <v>178</v>
      </c>
      <c r="Z75" t="b">
        <v>1</v>
      </c>
      <c r="AA75">
        <f t="shared" si="9"/>
        <v>0</v>
      </c>
      <c r="AB75">
        <f t="shared" si="10"/>
        <v>0</v>
      </c>
    </row>
    <row r="76" spans="1:28">
      <c r="A76" s="28"/>
      <c r="B76" s="27"/>
      <c r="C76" s="28"/>
      <c r="D76" s="28"/>
      <c r="E76" s="74"/>
      <c r="F76" s="277" t="s">
        <v>235</v>
      </c>
      <c r="G76" s="277"/>
      <c r="H76" s="277"/>
      <c r="I76" s="33">
        <f xml:space="preserve"> I7 * 0.075</f>
        <v>0</v>
      </c>
      <c r="J76" s="96">
        <v>60</v>
      </c>
      <c r="K76" s="124">
        <f t="shared" si="11"/>
        <v>0</v>
      </c>
      <c r="L76" s="28"/>
      <c r="M76" s="28"/>
      <c r="N76" s="29"/>
      <c r="O76" s="28"/>
      <c r="P76" s="28"/>
      <c r="W76" t="s">
        <v>176</v>
      </c>
      <c r="Z76" t="b">
        <v>1</v>
      </c>
      <c r="AA76">
        <f t="shared" si="9"/>
        <v>0</v>
      </c>
      <c r="AB76">
        <f t="shared" si="10"/>
        <v>0</v>
      </c>
    </row>
    <row r="77" spans="1:28" ht="16.2" thickBot="1">
      <c r="A77" s="28"/>
      <c r="B77" s="27"/>
      <c r="C77" s="28"/>
      <c r="D77" s="28"/>
      <c r="E77" s="44"/>
      <c r="F77" s="293"/>
      <c r="G77" s="293"/>
      <c r="H77" s="293"/>
      <c r="I77" s="93"/>
      <c r="J77" s="95"/>
      <c r="K77" s="66">
        <f t="shared" si="11"/>
        <v>0</v>
      </c>
      <c r="L77" s="28"/>
      <c r="M77" s="28"/>
      <c r="N77" s="29"/>
      <c r="O77" s="28"/>
      <c r="P77" s="28"/>
      <c r="W77" t="s">
        <v>177</v>
      </c>
      <c r="Z77" t="b">
        <v>1</v>
      </c>
      <c r="AA77">
        <f t="shared" si="9"/>
        <v>0</v>
      </c>
      <c r="AB77">
        <f t="shared" si="10"/>
        <v>0</v>
      </c>
    </row>
    <row r="78" spans="1:28" ht="16.2" thickBot="1">
      <c r="A78" s="28"/>
      <c r="B78" s="27"/>
      <c r="C78" s="28"/>
      <c r="D78" s="28"/>
      <c r="E78" s="28"/>
      <c r="F78" s="28"/>
      <c r="G78" s="28"/>
      <c r="H78" s="28"/>
      <c r="I78" s="28"/>
      <c r="J78" s="130"/>
      <c r="K78" s="28"/>
      <c r="L78" s="28"/>
      <c r="M78" s="28"/>
      <c r="N78" s="29"/>
      <c r="O78" s="28"/>
      <c r="P78" s="28"/>
    </row>
    <row r="79" spans="1:28" ht="31.8" thickBot="1">
      <c r="A79" s="28"/>
      <c r="B79" s="27"/>
      <c r="C79" s="28"/>
      <c r="D79" s="28"/>
      <c r="E79" s="73" t="s">
        <v>170</v>
      </c>
      <c r="F79" s="294" t="s">
        <v>39</v>
      </c>
      <c r="G79" s="294" t="s">
        <v>39</v>
      </c>
      <c r="H79" s="294" t="s">
        <v>39</v>
      </c>
      <c r="I79" s="114" t="s">
        <v>67</v>
      </c>
      <c r="J79" s="119" t="s">
        <v>167</v>
      </c>
      <c r="K79" s="71" t="s">
        <v>166</v>
      </c>
      <c r="L79" s="28"/>
      <c r="M79" s="28"/>
      <c r="N79" s="29"/>
      <c r="O79" s="28"/>
      <c r="P79" s="28"/>
    </row>
    <row r="80" spans="1:28">
      <c r="A80" s="28"/>
      <c r="B80" s="27"/>
      <c r="C80" s="28"/>
      <c r="D80" s="28"/>
      <c r="E80" s="120"/>
      <c r="F80" s="292" t="s">
        <v>44</v>
      </c>
      <c r="G80" s="292" t="s">
        <v>44</v>
      </c>
      <c r="H80" s="292" t="s">
        <v>44</v>
      </c>
      <c r="I80" s="107"/>
      <c r="J80" s="106"/>
      <c r="K80" s="123">
        <f>AA80*J80</f>
        <v>0</v>
      </c>
      <c r="L80" s="28"/>
      <c r="M80" s="28"/>
      <c r="N80" s="29"/>
      <c r="O80" s="28"/>
      <c r="P80" s="28"/>
      <c r="W80" t="s">
        <v>44</v>
      </c>
      <c r="Z80" t="b">
        <v>1</v>
      </c>
      <c r="AA80">
        <f t="shared" ref="AA80:AA88" si="12">IF(Z80,I80,0)</f>
        <v>0</v>
      </c>
      <c r="AB80">
        <f t="shared" ref="AB80:AB88" si="13">IF(Z80,0,I80)</f>
        <v>0</v>
      </c>
    </row>
    <row r="81" spans="1:28">
      <c r="A81" s="28"/>
      <c r="B81" s="27"/>
      <c r="C81" s="28"/>
      <c r="D81" s="28"/>
      <c r="E81" s="74"/>
      <c r="F81" s="277" t="s">
        <v>45</v>
      </c>
      <c r="G81" s="277" t="s">
        <v>45</v>
      </c>
      <c r="H81" s="277" t="s">
        <v>45</v>
      </c>
      <c r="I81" s="33"/>
      <c r="J81" s="96"/>
      <c r="K81" s="124">
        <f t="shared" ref="K81:K88" si="14">AA81*J81</f>
        <v>0</v>
      </c>
      <c r="L81" s="28"/>
      <c r="M81" s="28"/>
      <c r="N81" s="29"/>
      <c r="O81" s="28"/>
      <c r="P81" s="28"/>
      <c r="W81" t="s">
        <v>45</v>
      </c>
      <c r="Z81" t="b">
        <v>1</v>
      </c>
      <c r="AA81">
        <f t="shared" si="12"/>
        <v>0</v>
      </c>
      <c r="AB81">
        <f t="shared" si="13"/>
        <v>0</v>
      </c>
    </row>
    <row r="82" spans="1:28">
      <c r="A82" s="28"/>
      <c r="B82" s="27"/>
      <c r="C82" s="28"/>
      <c r="D82" s="28"/>
      <c r="E82" s="74"/>
      <c r="F82" s="277" t="s">
        <v>46</v>
      </c>
      <c r="G82" s="277" t="s">
        <v>46</v>
      </c>
      <c r="H82" s="277" t="s">
        <v>46</v>
      </c>
      <c r="I82" s="33">
        <f xml:space="preserve"> I7 * 0.1</f>
        <v>0</v>
      </c>
      <c r="J82" s="96">
        <v>50</v>
      </c>
      <c r="K82" s="124">
        <f t="shared" si="14"/>
        <v>0</v>
      </c>
      <c r="L82" s="28"/>
      <c r="M82" s="28"/>
      <c r="N82" s="29"/>
      <c r="O82" s="28"/>
      <c r="P82" s="28"/>
      <c r="W82" t="s">
        <v>46</v>
      </c>
      <c r="Z82" t="b">
        <v>1</v>
      </c>
      <c r="AA82">
        <f t="shared" si="12"/>
        <v>0</v>
      </c>
      <c r="AB82">
        <f t="shared" si="13"/>
        <v>0</v>
      </c>
    </row>
    <row r="83" spans="1:28">
      <c r="A83" s="28"/>
      <c r="B83" s="27"/>
      <c r="C83" s="28"/>
      <c r="D83" s="28"/>
      <c r="E83" s="74"/>
      <c r="F83" s="277" t="s">
        <v>98</v>
      </c>
      <c r="G83" s="277" t="s">
        <v>98</v>
      </c>
      <c r="H83" s="277" t="s">
        <v>98</v>
      </c>
      <c r="I83" s="33"/>
      <c r="J83" s="96"/>
      <c r="K83" s="124">
        <f t="shared" si="14"/>
        <v>0</v>
      </c>
      <c r="L83" s="28"/>
      <c r="M83" s="28"/>
      <c r="N83" s="29"/>
      <c r="O83" s="28"/>
      <c r="P83" s="28"/>
      <c r="W83" t="s">
        <v>98</v>
      </c>
      <c r="Z83" t="b">
        <v>1</v>
      </c>
      <c r="AA83">
        <f t="shared" si="12"/>
        <v>0</v>
      </c>
      <c r="AB83">
        <f t="shared" si="13"/>
        <v>0</v>
      </c>
    </row>
    <row r="84" spans="1:28">
      <c r="A84" s="28"/>
      <c r="B84" s="27"/>
      <c r="C84" s="28"/>
      <c r="D84" s="28"/>
      <c r="E84" s="74"/>
      <c r="F84" s="277" t="s">
        <v>99</v>
      </c>
      <c r="G84" s="277" t="s">
        <v>99</v>
      </c>
      <c r="H84" s="277" t="s">
        <v>99</v>
      </c>
      <c r="I84" s="33"/>
      <c r="J84" s="96"/>
      <c r="K84" s="124">
        <f t="shared" si="14"/>
        <v>0</v>
      </c>
      <c r="L84" s="28"/>
      <c r="M84" s="28"/>
      <c r="N84" s="29"/>
      <c r="O84" s="28"/>
      <c r="P84" s="28"/>
      <c r="W84" t="s">
        <v>99</v>
      </c>
      <c r="Z84" t="b">
        <v>1</v>
      </c>
      <c r="AA84">
        <f t="shared" si="12"/>
        <v>0</v>
      </c>
      <c r="AB84">
        <f t="shared" si="13"/>
        <v>0</v>
      </c>
    </row>
    <row r="85" spans="1:28">
      <c r="A85" s="28"/>
      <c r="B85" s="27"/>
      <c r="C85" s="28"/>
      <c r="D85" s="28"/>
      <c r="E85" s="74"/>
      <c r="F85" s="277" t="s">
        <v>100</v>
      </c>
      <c r="G85" s="277" t="s">
        <v>100</v>
      </c>
      <c r="H85" s="277" t="s">
        <v>100</v>
      </c>
      <c r="I85" s="33"/>
      <c r="J85" s="96"/>
      <c r="K85" s="124">
        <f t="shared" si="14"/>
        <v>0</v>
      </c>
      <c r="L85" s="28"/>
      <c r="M85" s="28"/>
      <c r="N85" s="29"/>
      <c r="O85" s="28"/>
      <c r="P85" s="28"/>
      <c r="W85" t="s">
        <v>100</v>
      </c>
      <c r="Z85" t="b">
        <v>1</v>
      </c>
      <c r="AA85">
        <f t="shared" si="12"/>
        <v>0</v>
      </c>
      <c r="AB85">
        <f t="shared" si="13"/>
        <v>0</v>
      </c>
    </row>
    <row r="86" spans="1:28">
      <c r="A86" s="28"/>
      <c r="B86" s="27"/>
      <c r="C86" s="28"/>
      <c r="D86" s="28"/>
      <c r="E86" s="74"/>
      <c r="F86" s="277" t="s">
        <v>101</v>
      </c>
      <c r="G86" s="277" t="s">
        <v>101</v>
      </c>
      <c r="H86" s="277" t="s">
        <v>101</v>
      </c>
      <c r="I86" s="33"/>
      <c r="J86" s="96"/>
      <c r="K86" s="124">
        <f t="shared" si="14"/>
        <v>0</v>
      </c>
      <c r="L86" s="28"/>
      <c r="M86" s="28"/>
      <c r="N86" s="29"/>
      <c r="O86" s="28"/>
      <c r="P86" s="28"/>
      <c r="W86" t="s">
        <v>101</v>
      </c>
      <c r="Z86" t="b">
        <v>1</v>
      </c>
      <c r="AA86">
        <f t="shared" si="12"/>
        <v>0</v>
      </c>
      <c r="AB86">
        <f t="shared" si="13"/>
        <v>0</v>
      </c>
    </row>
    <row r="87" spans="1:28">
      <c r="A87" s="28"/>
      <c r="B87" s="27"/>
      <c r="C87" s="28"/>
      <c r="D87" s="28"/>
      <c r="E87" s="74"/>
      <c r="F87" s="277"/>
      <c r="G87" s="277"/>
      <c r="H87" s="277"/>
      <c r="I87" s="33"/>
      <c r="J87" s="96"/>
      <c r="K87" s="124">
        <f t="shared" si="14"/>
        <v>0</v>
      </c>
      <c r="L87" s="28"/>
      <c r="M87" s="28"/>
      <c r="N87" s="29"/>
      <c r="O87" s="28"/>
      <c r="P87" s="28"/>
      <c r="W87" t="s">
        <v>178</v>
      </c>
      <c r="Z87" t="b">
        <v>1</v>
      </c>
      <c r="AA87">
        <f t="shared" si="12"/>
        <v>0</v>
      </c>
      <c r="AB87">
        <f t="shared" si="13"/>
        <v>0</v>
      </c>
    </row>
    <row r="88" spans="1:28" ht="16.2" thickBot="1">
      <c r="A88" s="28"/>
      <c r="B88" s="27"/>
      <c r="C88" s="28"/>
      <c r="D88" s="28"/>
      <c r="E88" s="44"/>
      <c r="F88" s="293"/>
      <c r="G88" s="293"/>
      <c r="H88" s="293"/>
      <c r="I88" s="93"/>
      <c r="J88" s="95"/>
      <c r="K88" s="66">
        <f t="shared" si="14"/>
        <v>0</v>
      </c>
      <c r="L88" s="28"/>
      <c r="M88" s="28"/>
      <c r="N88" s="29"/>
      <c r="O88" s="28"/>
      <c r="P88" s="28"/>
      <c r="W88" t="s">
        <v>176</v>
      </c>
      <c r="Z88" t="b">
        <v>1</v>
      </c>
      <c r="AA88">
        <f t="shared" si="12"/>
        <v>0</v>
      </c>
      <c r="AB88">
        <f t="shared" si="13"/>
        <v>0</v>
      </c>
    </row>
    <row r="89" spans="1:28" ht="16.2" thickBot="1">
      <c r="A89" s="28"/>
      <c r="B89" s="27"/>
      <c r="C89" s="28"/>
      <c r="D89" s="28"/>
      <c r="E89" s="28"/>
      <c r="F89" s="28"/>
      <c r="G89" s="28"/>
      <c r="H89" s="28"/>
      <c r="I89" s="28"/>
      <c r="J89" s="130"/>
      <c r="K89" s="28"/>
      <c r="L89" s="28"/>
      <c r="M89" s="28"/>
      <c r="N89" s="29"/>
      <c r="O89" s="28"/>
      <c r="P89" s="28"/>
    </row>
    <row r="90" spans="1:28" ht="31.8" thickBot="1">
      <c r="A90" s="28"/>
      <c r="B90" s="27"/>
      <c r="C90" s="28"/>
      <c r="D90" s="28"/>
      <c r="E90" s="73" t="s">
        <v>170</v>
      </c>
      <c r="F90" s="294" t="s">
        <v>70</v>
      </c>
      <c r="G90" s="294" t="s">
        <v>70</v>
      </c>
      <c r="H90" s="294" t="s">
        <v>70</v>
      </c>
      <c r="I90" s="114" t="s">
        <v>67</v>
      </c>
      <c r="J90" s="119" t="s">
        <v>167</v>
      </c>
      <c r="K90" s="71" t="s">
        <v>166</v>
      </c>
      <c r="L90" s="28"/>
      <c r="M90" s="28"/>
      <c r="N90" s="29"/>
      <c r="O90" s="28"/>
      <c r="P90" s="28"/>
    </row>
    <row r="91" spans="1:28">
      <c r="A91" s="28"/>
      <c r="B91" s="27"/>
      <c r="C91" s="28"/>
      <c r="D91" s="28"/>
      <c r="E91" s="120"/>
      <c r="F91" s="292" t="s">
        <v>102</v>
      </c>
      <c r="G91" s="292" t="s">
        <v>102</v>
      </c>
      <c r="H91" s="292" t="s">
        <v>102</v>
      </c>
      <c r="I91" s="107">
        <f xml:space="preserve"> I7 * 0.08</f>
        <v>0</v>
      </c>
      <c r="J91" s="106">
        <v>255</v>
      </c>
      <c r="K91" s="123">
        <f t="shared" ref="K91:K101" si="15">AA91*J91</f>
        <v>0</v>
      </c>
      <c r="L91" s="28"/>
      <c r="M91" s="28"/>
      <c r="N91" s="29"/>
      <c r="O91" s="28"/>
      <c r="P91" s="28"/>
      <c r="W91" t="s">
        <v>102</v>
      </c>
      <c r="Z91" t="b">
        <v>1</v>
      </c>
      <c r="AA91">
        <f t="shared" ref="AA91:AA101" si="16">IF(Z91,I91,0)</f>
        <v>0</v>
      </c>
      <c r="AB91">
        <f t="shared" ref="AB91:AB101" si="17">IF(Z91,0,I91)</f>
        <v>0</v>
      </c>
    </row>
    <row r="92" spans="1:28">
      <c r="A92" s="28"/>
      <c r="B92" s="27"/>
      <c r="C92" s="28"/>
      <c r="D92" s="28"/>
      <c r="E92" s="74"/>
      <c r="F92" s="277" t="s">
        <v>103</v>
      </c>
      <c r="G92" s="277" t="s">
        <v>103</v>
      </c>
      <c r="H92" s="277" t="s">
        <v>103</v>
      </c>
      <c r="I92" s="33"/>
      <c r="J92" s="96"/>
      <c r="K92" s="124">
        <f t="shared" si="15"/>
        <v>0</v>
      </c>
      <c r="L92" s="28"/>
      <c r="M92" s="28"/>
      <c r="N92" s="29"/>
      <c r="O92" s="28"/>
      <c r="P92" s="28"/>
      <c r="W92" t="s">
        <v>103</v>
      </c>
      <c r="Z92" t="b">
        <v>1</v>
      </c>
      <c r="AA92">
        <f t="shared" si="16"/>
        <v>0</v>
      </c>
      <c r="AB92">
        <f t="shared" si="17"/>
        <v>0</v>
      </c>
    </row>
    <row r="93" spans="1:28">
      <c r="A93" s="28"/>
      <c r="B93" s="27"/>
      <c r="C93" s="28"/>
      <c r="D93" s="28"/>
      <c r="E93" s="74"/>
      <c r="F93" s="277" t="s">
        <v>104</v>
      </c>
      <c r="G93" s="277" t="s">
        <v>104</v>
      </c>
      <c r="H93" s="277" t="s">
        <v>104</v>
      </c>
      <c r="I93" s="33"/>
      <c r="J93" s="96"/>
      <c r="K93" s="124">
        <f t="shared" si="15"/>
        <v>0</v>
      </c>
      <c r="L93" s="28"/>
      <c r="M93" s="28"/>
      <c r="N93" s="29"/>
      <c r="O93" s="28"/>
      <c r="P93" s="28"/>
      <c r="W93" t="s">
        <v>104</v>
      </c>
      <c r="Z93" t="b">
        <v>1</v>
      </c>
      <c r="AA93">
        <f t="shared" si="16"/>
        <v>0</v>
      </c>
      <c r="AB93">
        <f t="shared" si="17"/>
        <v>0</v>
      </c>
    </row>
    <row r="94" spans="1:28">
      <c r="A94" s="28"/>
      <c r="B94" s="27"/>
      <c r="C94" s="28"/>
      <c r="D94" s="28"/>
      <c r="E94" s="74"/>
      <c r="F94" s="277" t="s">
        <v>105</v>
      </c>
      <c r="G94" s="277" t="s">
        <v>105</v>
      </c>
      <c r="H94" s="277" t="s">
        <v>105</v>
      </c>
      <c r="I94" s="33">
        <f xml:space="preserve"> I7 * 0.03</f>
        <v>0</v>
      </c>
      <c r="J94" s="96">
        <v>1500</v>
      </c>
      <c r="K94" s="124">
        <f t="shared" si="15"/>
        <v>0</v>
      </c>
      <c r="L94" s="28"/>
      <c r="M94" s="28"/>
      <c r="N94" s="29"/>
      <c r="O94" s="28"/>
      <c r="P94" s="28"/>
      <c r="W94" t="s">
        <v>105</v>
      </c>
      <c r="Z94" t="b">
        <v>1</v>
      </c>
      <c r="AA94">
        <f t="shared" si="16"/>
        <v>0</v>
      </c>
      <c r="AB94">
        <f t="shared" si="17"/>
        <v>0</v>
      </c>
    </row>
    <row r="95" spans="1:28">
      <c r="A95" s="28"/>
      <c r="B95" s="27"/>
      <c r="C95" s="28"/>
      <c r="D95" s="28"/>
      <c r="E95" s="74"/>
      <c r="F95" s="277" t="s">
        <v>106</v>
      </c>
      <c r="G95" s="277" t="s">
        <v>106</v>
      </c>
      <c r="H95" s="277" t="s">
        <v>106</v>
      </c>
      <c r="I95" s="33"/>
      <c r="J95" s="96"/>
      <c r="K95" s="124">
        <f t="shared" si="15"/>
        <v>0</v>
      </c>
      <c r="L95" s="28"/>
      <c r="M95" s="28"/>
      <c r="N95" s="29"/>
      <c r="O95" s="28"/>
      <c r="P95" s="28"/>
      <c r="W95" t="s">
        <v>106</v>
      </c>
      <c r="Z95" t="b">
        <v>1</v>
      </c>
      <c r="AA95">
        <f t="shared" si="16"/>
        <v>0</v>
      </c>
      <c r="AB95">
        <f t="shared" si="17"/>
        <v>0</v>
      </c>
    </row>
    <row r="96" spans="1:28">
      <c r="A96" s="28"/>
      <c r="B96" s="27"/>
      <c r="C96" s="28"/>
      <c r="D96" s="28"/>
      <c r="E96" s="74"/>
      <c r="F96" s="277" t="s">
        <v>107</v>
      </c>
      <c r="G96" s="277" t="s">
        <v>107</v>
      </c>
      <c r="H96" s="277" t="s">
        <v>107</v>
      </c>
      <c r="I96" s="33"/>
      <c r="J96" s="96"/>
      <c r="K96" s="124">
        <f t="shared" si="15"/>
        <v>0</v>
      </c>
      <c r="L96" s="28"/>
      <c r="M96" s="28"/>
      <c r="N96" s="29"/>
      <c r="O96" s="28"/>
      <c r="P96" s="28"/>
      <c r="W96" t="s">
        <v>107</v>
      </c>
      <c r="Z96" t="b">
        <v>1</v>
      </c>
      <c r="AA96">
        <f t="shared" si="16"/>
        <v>0</v>
      </c>
      <c r="AB96">
        <f t="shared" si="17"/>
        <v>0</v>
      </c>
    </row>
    <row r="97" spans="1:28">
      <c r="A97" s="28"/>
      <c r="B97" s="27"/>
      <c r="C97" s="28"/>
      <c r="D97" s="28"/>
      <c r="E97" s="74"/>
      <c r="F97" s="277" t="s">
        <v>108</v>
      </c>
      <c r="G97" s="277" t="s">
        <v>108</v>
      </c>
      <c r="H97" s="277" t="s">
        <v>108</v>
      </c>
      <c r="I97" s="33"/>
      <c r="J97" s="96"/>
      <c r="K97" s="124">
        <f t="shared" si="15"/>
        <v>0</v>
      </c>
      <c r="L97" s="28"/>
      <c r="M97" s="28"/>
      <c r="N97" s="29"/>
      <c r="O97" s="28"/>
      <c r="P97" s="28"/>
      <c r="W97" t="s">
        <v>108</v>
      </c>
      <c r="Z97" t="b">
        <v>1</v>
      </c>
      <c r="AA97">
        <f t="shared" si="16"/>
        <v>0</v>
      </c>
      <c r="AB97">
        <f t="shared" si="17"/>
        <v>0</v>
      </c>
    </row>
    <row r="98" spans="1:28">
      <c r="A98" s="28"/>
      <c r="B98" s="27"/>
      <c r="C98" s="28"/>
      <c r="D98" s="28"/>
      <c r="E98" s="74"/>
      <c r="F98" s="277" t="s">
        <v>109</v>
      </c>
      <c r="G98" s="277" t="s">
        <v>109</v>
      </c>
      <c r="H98" s="277" t="s">
        <v>109</v>
      </c>
      <c r="I98" s="33"/>
      <c r="J98" s="96"/>
      <c r="K98" s="124">
        <f t="shared" si="15"/>
        <v>0</v>
      </c>
      <c r="L98" s="28"/>
      <c r="M98" s="28"/>
      <c r="N98" s="29"/>
      <c r="O98" s="28"/>
      <c r="P98" s="28"/>
      <c r="W98" t="s">
        <v>109</v>
      </c>
      <c r="Z98" t="b">
        <v>1</v>
      </c>
      <c r="AA98">
        <f t="shared" si="16"/>
        <v>0</v>
      </c>
      <c r="AB98">
        <f t="shared" si="17"/>
        <v>0</v>
      </c>
    </row>
    <row r="99" spans="1:28">
      <c r="A99" s="28"/>
      <c r="B99" s="27"/>
      <c r="C99" s="28"/>
      <c r="D99" s="28"/>
      <c r="E99" s="74"/>
      <c r="F99" s="277" t="s">
        <v>110</v>
      </c>
      <c r="G99" s="277" t="s">
        <v>110</v>
      </c>
      <c r="H99" s="277" t="s">
        <v>110</v>
      </c>
      <c r="I99" s="33"/>
      <c r="J99" s="96"/>
      <c r="K99" s="124">
        <f t="shared" si="15"/>
        <v>0</v>
      </c>
      <c r="L99" s="28"/>
      <c r="M99" s="28"/>
      <c r="N99" s="29"/>
      <c r="O99" s="28"/>
      <c r="P99" s="28"/>
      <c r="W99" t="s">
        <v>110</v>
      </c>
      <c r="Z99" t="b">
        <v>1</v>
      </c>
      <c r="AA99">
        <f t="shared" si="16"/>
        <v>0</v>
      </c>
      <c r="AB99">
        <f t="shared" si="17"/>
        <v>0</v>
      </c>
    </row>
    <row r="100" spans="1:28">
      <c r="A100" s="28"/>
      <c r="B100" s="27"/>
      <c r="C100" s="28"/>
      <c r="D100" s="28"/>
      <c r="E100" s="74"/>
      <c r="F100" s="277"/>
      <c r="G100" s="277"/>
      <c r="H100" s="277"/>
      <c r="I100" s="33"/>
      <c r="J100" s="96"/>
      <c r="K100" s="124">
        <f t="shared" si="15"/>
        <v>0</v>
      </c>
      <c r="L100" s="28"/>
      <c r="M100" s="28"/>
      <c r="N100" s="29"/>
      <c r="O100" s="28"/>
      <c r="P100" s="28"/>
      <c r="W100" t="s">
        <v>178</v>
      </c>
      <c r="Z100" t="b">
        <v>1</v>
      </c>
      <c r="AA100">
        <f t="shared" si="16"/>
        <v>0</v>
      </c>
      <c r="AB100">
        <f t="shared" si="17"/>
        <v>0</v>
      </c>
    </row>
    <row r="101" spans="1:28" ht="16.2" thickBot="1">
      <c r="A101" s="28"/>
      <c r="B101" s="27"/>
      <c r="C101" s="28"/>
      <c r="D101" s="28"/>
      <c r="E101" s="44"/>
      <c r="F101" s="293"/>
      <c r="G101" s="293"/>
      <c r="H101" s="293"/>
      <c r="I101" s="93"/>
      <c r="J101" s="95"/>
      <c r="K101" s="66">
        <f t="shared" si="15"/>
        <v>0</v>
      </c>
      <c r="L101" s="28"/>
      <c r="M101" s="28"/>
      <c r="N101" s="29"/>
      <c r="O101" s="28"/>
      <c r="P101" s="28"/>
      <c r="W101" t="s">
        <v>176</v>
      </c>
      <c r="Z101" t="b">
        <v>1</v>
      </c>
      <c r="AA101">
        <f t="shared" si="16"/>
        <v>0</v>
      </c>
      <c r="AB101">
        <f t="shared" si="17"/>
        <v>0</v>
      </c>
    </row>
    <row r="102" spans="1:28" ht="16.2" thickBot="1">
      <c r="A102" s="28"/>
      <c r="B102" s="27"/>
      <c r="C102" s="28"/>
      <c r="D102" s="28"/>
      <c r="E102" s="28"/>
      <c r="F102" s="28"/>
      <c r="G102" s="28"/>
      <c r="H102" s="28"/>
      <c r="I102" s="28"/>
      <c r="J102" s="130"/>
      <c r="K102" s="28"/>
      <c r="L102" s="28"/>
      <c r="M102" s="28"/>
      <c r="N102" s="29"/>
      <c r="O102" s="28"/>
      <c r="P102" s="28"/>
    </row>
    <row r="103" spans="1:28" ht="31.8" thickBot="1">
      <c r="A103" s="28"/>
      <c r="B103" s="27"/>
      <c r="C103" s="28"/>
      <c r="D103" s="28"/>
      <c r="E103" s="73" t="s">
        <v>170</v>
      </c>
      <c r="F103" s="294" t="s">
        <v>42</v>
      </c>
      <c r="G103" s="294" t="s">
        <v>42</v>
      </c>
      <c r="H103" s="294" t="s">
        <v>42</v>
      </c>
      <c r="I103" s="114" t="s">
        <v>67</v>
      </c>
      <c r="J103" s="119" t="s">
        <v>167</v>
      </c>
      <c r="K103" s="71" t="s">
        <v>166</v>
      </c>
      <c r="L103" s="28"/>
      <c r="M103" s="28"/>
      <c r="N103" s="29"/>
      <c r="O103" s="28"/>
      <c r="P103" s="28"/>
    </row>
    <row r="104" spans="1:28">
      <c r="A104" s="28"/>
      <c r="B104" s="27"/>
      <c r="C104" s="28"/>
      <c r="D104" s="28"/>
      <c r="E104" s="120"/>
      <c r="F104" s="292" t="s">
        <v>111</v>
      </c>
      <c r="G104" s="292" t="s">
        <v>111</v>
      </c>
      <c r="H104" s="292" t="s">
        <v>111</v>
      </c>
      <c r="I104" s="121"/>
      <c r="J104" s="122"/>
      <c r="K104" s="123">
        <f t="shared" ref="K104:K113" si="18">AA104*J104</f>
        <v>0</v>
      </c>
      <c r="L104" s="28"/>
      <c r="M104" s="28"/>
      <c r="N104" s="29"/>
      <c r="O104" s="28"/>
      <c r="P104" s="28"/>
      <c r="W104" t="s">
        <v>111</v>
      </c>
      <c r="Z104" t="b">
        <v>1</v>
      </c>
      <c r="AA104">
        <f t="shared" ref="AA104:AA113" si="19">IF(Z104,I104,0)</f>
        <v>0</v>
      </c>
      <c r="AB104">
        <f t="shared" ref="AB104:AB113" si="20">IF(Z104,0,I104)</f>
        <v>0</v>
      </c>
    </row>
    <row r="105" spans="1:28">
      <c r="A105" s="28"/>
      <c r="B105" s="27"/>
      <c r="C105" s="28"/>
      <c r="D105" s="28"/>
      <c r="E105" s="74"/>
      <c r="F105" s="277" t="s">
        <v>75</v>
      </c>
      <c r="G105" s="277" t="s">
        <v>75</v>
      </c>
      <c r="H105" s="277" t="s">
        <v>75</v>
      </c>
      <c r="I105" s="63"/>
      <c r="J105" s="118"/>
      <c r="K105" s="124">
        <f t="shared" si="18"/>
        <v>0</v>
      </c>
      <c r="L105" s="28"/>
      <c r="M105" s="28"/>
      <c r="N105" s="29"/>
      <c r="O105" s="28"/>
      <c r="P105" s="28"/>
      <c r="W105" t="s">
        <v>75</v>
      </c>
      <c r="Z105" t="b">
        <v>1</v>
      </c>
      <c r="AA105">
        <f t="shared" si="19"/>
        <v>0</v>
      </c>
      <c r="AB105">
        <f t="shared" si="20"/>
        <v>0</v>
      </c>
    </row>
    <row r="106" spans="1:28">
      <c r="A106" s="28"/>
      <c r="B106" s="27"/>
      <c r="C106" s="28"/>
      <c r="D106" s="28"/>
      <c r="E106" s="74"/>
      <c r="F106" s="277" t="s">
        <v>76</v>
      </c>
      <c r="G106" s="277" t="s">
        <v>76</v>
      </c>
      <c r="H106" s="277" t="s">
        <v>76</v>
      </c>
      <c r="I106" s="63"/>
      <c r="J106" s="118"/>
      <c r="K106" s="124">
        <f t="shared" si="18"/>
        <v>0</v>
      </c>
      <c r="L106" s="28"/>
      <c r="M106" s="28"/>
      <c r="N106" s="29"/>
      <c r="O106" s="28"/>
      <c r="P106" s="28"/>
      <c r="W106" t="s">
        <v>76</v>
      </c>
      <c r="Z106" t="b">
        <v>1</v>
      </c>
      <c r="AA106">
        <f t="shared" si="19"/>
        <v>0</v>
      </c>
      <c r="AB106">
        <f t="shared" si="20"/>
        <v>0</v>
      </c>
    </row>
    <row r="107" spans="1:28">
      <c r="A107" s="28"/>
      <c r="B107" s="27"/>
      <c r="C107" s="28"/>
      <c r="D107" s="28"/>
      <c r="E107" s="74"/>
      <c r="F107" s="277" t="s">
        <v>77</v>
      </c>
      <c r="G107" s="277" t="s">
        <v>77</v>
      </c>
      <c r="H107" s="277" t="s">
        <v>77</v>
      </c>
      <c r="I107" s="63"/>
      <c r="J107" s="118"/>
      <c r="K107" s="124">
        <f t="shared" si="18"/>
        <v>0</v>
      </c>
      <c r="L107" s="28"/>
      <c r="M107" s="28"/>
      <c r="N107" s="29"/>
      <c r="O107" s="28"/>
      <c r="P107" s="28"/>
      <c r="W107" t="s">
        <v>77</v>
      </c>
      <c r="Z107" t="b">
        <v>1</v>
      </c>
      <c r="AA107">
        <f t="shared" si="19"/>
        <v>0</v>
      </c>
      <c r="AB107">
        <f t="shared" si="20"/>
        <v>0</v>
      </c>
    </row>
    <row r="108" spans="1:28">
      <c r="A108" s="28"/>
      <c r="B108" s="27"/>
      <c r="C108" s="28"/>
      <c r="D108" s="28"/>
      <c r="E108" s="74"/>
      <c r="F108" s="277" t="s">
        <v>112</v>
      </c>
      <c r="G108" s="277" t="s">
        <v>112</v>
      </c>
      <c r="H108" s="277" t="s">
        <v>112</v>
      </c>
      <c r="I108" s="63"/>
      <c r="J108" s="118"/>
      <c r="K108" s="124">
        <f t="shared" si="18"/>
        <v>0</v>
      </c>
      <c r="L108" s="28"/>
      <c r="M108" s="28"/>
      <c r="N108" s="29"/>
      <c r="O108" s="28"/>
      <c r="P108" s="28"/>
      <c r="W108" t="s">
        <v>112</v>
      </c>
      <c r="Z108" t="b">
        <v>1</v>
      </c>
      <c r="AA108">
        <f t="shared" si="19"/>
        <v>0</v>
      </c>
      <c r="AB108">
        <f t="shared" si="20"/>
        <v>0</v>
      </c>
    </row>
    <row r="109" spans="1:28">
      <c r="A109" s="28"/>
      <c r="B109" s="27"/>
      <c r="C109" s="28"/>
      <c r="D109" s="28"/>
      <c r="E109" s="74"/>
      <c r="F109" s="277" t="s">
        <v>113</v>
      </c>
      <c r="G109" s="277" t="s">
        <v>113</v>
      </c>
      <c r="H109" s="277" t="s">
        <v>113</v>
      </c>
      <c r="I109" s="63"/>
      <c r="J109" s="118"/>
      <c r="K109" s="124">
        <f t="shared" si="18"/>
        <v>0</v>
      </c>
      <c r="L109" s="28"/>
      <c r="M109" s="28"/>
      <c r="N109" s="29"/>
      <c r="O109" s="28"/>
      <c r="P109" s="28"/>
      <c r="W109" t="s">
        <v>113</v>
      </c>
      <c r="Z109" t="b">
        <v>1</v>
      </c>
      <c r="AA109">
        <f t="shared" si="19"/>
        <v>0</v>
      </c>
      <c r="AB109">
        <f t="shared" si="20"/>
        <v>0</v>
      </c>
    </row>
    <row r="110" spans="1:28">
      <c r="A110" s="28"/>
      <c r="B110" s="27"/>
      <c r="C110" s="28"/>
      <c r="D110" s="28"/>
      <c r="E110" s="74"/>
      <c r="F110" s="277" t="s">
        <v>114</v>
      </c>
      <c r="G110" s="277" t="s">
        <v>114</v>
      </c>
      <c r="H110" s="277" t="s">
        <v>114</v>
      </c>
      <c r="I110" s="63"/>
      <c r="J110" s="118"/>
      <c r="K110" s="124">
        <f t="shared" si="18"/>
        <v>0</v>
      </c>
      <c r="L110" s="28"/>
      <c r="M110" s="28"/>
      <c r="N110" s="29"/>
      <c r="O110" s="28"/>
      <c r="P110" s="28"/>
      <c r="W110" t="s">
        <v>114</v>
      </c>
      <c r="Z110" t="b">
        <v>1</v>
      </c>
      <c r="AA110">
        <f t="shared" si="19"/>
        <v>0</v>
      </c>
      <c r="AB110">
        <f t="shared" si="20"/>
        <v>0</v>
      </c>
    </row>
    <row r="111" spans="1:28">
      <c r="A111" s="28"/>
      <c r="B111" s="27"/>
      <c r="C111" s="28"/>
      <c r="D111" s="28"/>
      <c r="E111" s="74"/>
      <c r="F111" s="277"/>
      <c r="G111" s="277"/>
      <c r="H111" s="277"/>
      <c r="I111" s="63"/>
      <c r="J111" s="118"/>
      <c r="K111" s="124">
        <f t="shared" si="18"/>
        <v>0</v>
      </c>
      <c r="L111" s="28"/>
      <c r="M111" s="28"/>
      <c r="N111" s="29"/>
      <c r="O111" s="28"/>
      <c r="P111" s="28"/>
      <c r="W111" t="s">
        <v>178</v>
      </c>
      <c r="Z111" t="b">
        <v>1</v>
      </c>
      <c r="AA111">
        <f t="shared" si="19"/>
        <v>0</v>
      </c>
      <c r="AB111">
        <f t="shared" si="20"/>
        <v>0</v>
      </c>
    </row>
    <row r="112" spans="1:28">
      <c r="A112" s="28"/>
      <c r="B112" s="27"/>
      <c r="C112" s="28"/>
      <c r="D112" s="28"/>
      <c r="E112" s="74"/>
      <c r="F112" s="277"/>
      <c r="G112" s="277"/>
      <c r="H112" s="277"/>
      <c r="I112" s="63"/>
      <c r="J112" s="118"/>
      <c r="K112" s="124">
        <f t="shared" si="18"/>
        <v>0</v>
      </c>
      <c r="L112" s="28"/>
      <c r="M112" s="28"/>
      <c r="N112" s="29"/>
      <c r="O112" s="28"/>
      <c r="P112" s="28"/>
      <c r="W112" t="s">
        <v>176</v>
      </c>
      <c r="Z112" t="b">
        <v>1</v>
      </c>
      <c r="AA112">
        <f t="shared" si="19"/>
        <v>0</v>
      </c>
      <c r="AB112">
        <f t="shared" si="20"/>
        <v>0</v>
      </c>
    </row>
    <row r="113" spans="1:28" ht="16.2" thickBot="1">
      <c r="A113" s="28"/>
      <c r="B113" s="27"/>
      <c r="C113" s="28"/>
      <c r="D113" s="28"/>
      <c r="E113" s="44"/>
      <c r="F113" s="293"/>
      <c r="G113" s="293"/>
      <c r="H113" s="293"/>
      <c r="I113" s="69"/>
      <c r="J113" s="72"/>
      <c r="K113" s="66">
        <f t="shared" si="18"/>
        <v>0</v>
      </c>
      <c r="L113" s="28"/>
      <c r="M113" s="28"/>
      <c r="N113" s="29"/>
      <c r="O113" s="28"/>
      <c r="P113" s="28"/>
      <c r="W113" t="s">
        <v>177</v>
      </c>
      <c r="Z113" t="b">
        <v>1</v>
      </c>
      <c r="AA113">
        <f t="shared" si="19"/>
        <v>0</v>
      </c>
      <c r="AB113">
        <f t="shared" si="20"/>
        <v>0</v>
      </c>
    </row>
    <row r="114" spans="1:28">
      <c r="A114" s="28"/>
      <c r="B114" s="27"/>
      <c r="C114" s="28"/>
      <c r="D114" s="28"/>
      <c r="E114" s="28"/>
      <c r="F114" s="28"/>
      <c r="G114" s="28"/>
      <c r="H114" s="28"/>
      <c r="I114" s="28"/>
      <c r="J114" s="28"/>
      <c r="K114" s="28"/>
      <c r="L114" s="28"/>
      <c r="M114" s="28"/>
      <c r="N114" s="29"/>
      <c r="O114" s="28"/>
      <c r="P114" s="28"/>
    </row>
    <row r="115" spans="1:28" ht="16.2" thickBot="1">
      <c r="A115" s="28"/>
      <c r="B115" s="30"/>
      <c r="C115" s="31"/>
      <c r="D115" s="31"/>
      <c r="E115" s="31"/>
      <c r="F115" s="31"/>
      <c r="G115" s="31"/>
      <c r="H115" s="31"/>
      <c r="I115" s="31"/>
      <c r="J115" s="31"/>
      <c r="K115" s="31"/>
      <c r="L115" s="31"/>
      <c r="M115" s="31"/>
      <c r="N115" s="32"/>
      <c r="O115" s="28"/>
      <c r="P115" s="28"/>
    </row>
    <row r="116" spans="1:28">
      <c r="A116" s="28"/>
      <c r="C116" s="28"/>
      <c r="D116" s="28"/>
      <c r="E116" s="28"/>
      <c r="F116" s="28"/>
      <c r="G116" s="28"/>
      <c r="H116" s="28"/>
      <c r="I116" s="28"/>
      <c r="J116" s="28"/>
      <c r="K116" s="28"/>
      <c r="L116" s="28"/>
      <c r="M116" s="28"/>
      <c r="N116" s="28"/>
      <c r="O116" s="28"/>
      <c r="P116" s="28"/>
    </row>
    <row r="117" spans="1:28">
      <c r="A117" s="28"/>
      <c r="C117" s="28"/>
      <c r="D117" s="28"/>
      <c r="E117" s="28"/>
      <c r="F117" s="28"/>
      <c r="G117" s="28"/>
      <c r="H117" s="28"/>
      <c r="I117" s="28"/>
      <c r="J117" s="28"/>
      <c r="K117" s="28"/>
      <c r="L117" s="28"/>
      <c r="M117" s="28"/>
      <c r="N117" s="28"/>
      <c r="O117" s="28"/>
      <c r="P117" s="28"/>
    </row>
    <row r="118" spans="1:28">
      <c r="A118" s="28"/>
      <c r="C118" s="28"/>
      <c r="D118" s="28"/>
      <c r="E118" s="28"/>
      <c r="F118" s="28"/>
      <c r="G118" s="28"/>
      <c r="H118" s="28"/>
      <c r="I118" s="28"/>
      <c r="J118" s="28"/>
      <c r="K118" s="28"/>
      <c r="L118" s="28"/>
      <c r="M118" s="28"/>
      <c r="N118" s="28"/>
      <c r="O118" s="28"/>
      <c r="P118" s="28"/>
    </row>
    <row r="119" spans="1:28">
      <c r="A119" s="28"/>
      <c r="C119" s="28"/>
      <c r="D119" s="28"/>
      <c r="E119" s="28"/>
      <c r="F119" s="28"/>
      <c r="G119" s="28"/>
      <c r="H119" s="28"/>
      <c r="I119" s="28"/>
      <c r="J119" s="28"/>
      <c r="K119" s="28"/>
      <c r="L119" s="28"/>
      <c r="M119" s="28"/>
      <c r="N119" s="28"/>
      <c r="O119" s="28"/>
      <c r="P119" s="28"/>
    </row>
    <row r="120" spans="1:28">
      <c r="A120" s="28"/>
      <c r="C120" s="28"/>
      <c r="D120" s="28"/>
      <c r="E120" s="28"/>
      <c r="F120" s="28"/>
      <c r="G120" s="28"/>
      <c r="H120" s="28"/>
      <c r="I120" s="28"/>
      <c r="J120" s="28"/>
      <c r="K120" s="28"/>
      <c r="L120" s="28"/>
      <c r="M120" s="28"/>
      <c r="N120" s="28"/>
      <c r="O120" s="28"/>
      <c r="P120" s="28"/>
    </row>
    <row r="121" spans="1:28">
      <c r="A121" s="28"/>
      <c r="C121" s="28"/>
      <c r="D121" s="28"/>
      <c r="E121" s="28"/>
      <c r="F121" s="28"/>
      <c r="G121" s="28"/>
      <c r="H121" s="28"/>
      <c r="I121" s="28"/>
      <c r="J121" s="28"/>
      <c r="K121" s="28"/>
      <c r="L121" s="28"/>
      <c r="M121" s="28"/>
      <c r="N121" s="28"/>
      <c r="O121" s="28"/>
    </row>
    <row r="122" spans="1:28">
      <c r="A122" s="28"/>
      <c r="C122" s="28"/>
      <c r="D122" s="28"/>
      <c r="E122" s="28"/>
      <c r="F122" s="28"/>
      <c r="G122" s="28"/>
      <c r="H122" s="28"/>
      <c r="I122" s="28"/>
      <c r="J122" s="28"/>
      <c r="K122" s="28"/>
      <c r="L122" s="28"/>
      <c r="M122" s="28"/>
      <c r="N122" s="28"/>
      <c r="O122" s="28"/>
    </row>
    <row r="123" spans="1:28">
      <c r="A123" s="28"/>
      <c r="C123" s="28"/>
      <c r="D123" s="28"/>
      <c r="E123" s="28"/>
      <c r="F123" s="28"/>
      <c r="G123" s="28"/>
      <c r="H123" s="28"/>
      <c r="I123" s="28"/>
      <c r="J123" s="28"/>
      <c r="K123" s="28"/>
      <c r="L123" s="28"/>
      <c r="M123" s="28"/>
      <c r="N123" s="28"/>
      <c r="O123" s="28"/>
    </row>
    <row r="124" spans="1:28">
      <c r="A124" s="28"/>
      <c r="C124" s="28"/>
      <c r="D124" s="28"/>
      <c r="E124" s="28"/>
      <c r="F124" s="28"/>
      <c r="G124" s="28"/>
      <c r="H124" s="28"/>
      <c r="I124" s="28"/>
      <c r="J124" s="28"/>
      <c r="K124" s="28"/>
      <c r="L124" s="28"/>
      <c r="M124" s="28"/>
      <c r="N124" s="28"/>
      <c r="O124" s="28"/>
    </row>
    <row r="125" spans="1:28">
      <c r="A125" s="28"/>
      <c r="C125" s="28"/>
      <c r="D125" s="28"/>
      <c r="E125" s="28"/>
      <c r="F125" s="28"/>
      <c r="G125" s="28"/>
      <c r="H125" s="28"/>
      <c r="I125" s="28"/>
      <c r="J125" s="28"/>
      <c r="K125" s="28"/>
      <c r="L125" s="28"/>
      <c r="M125" s="28"/>
      <c r="N125" s="28"/>
      <c r="O125" s="28"/>
    </row>
    <row r="126" spans="1:28">
      <c r="A126" s="28"/>
      <c r="C126" s="28"/>
      <c r="D126" s="28"/>
      <c r="E126" s="28"/>
      <c r="F126" s="28"/>
      <c r="G126" s="28"/>
      <c r="H126" s="28"/>
      <c r="I126" s="28"/>
      <c r="J126" s="28"/>
      <c r="K126" s="28"/>
      <c r="L126" s="28"/>
      <c r="M126" s="28"/>
      <c r="N126" s="28"/>
      <c r="O126" s="28"/>
    </row>
    <row r="127" spans="1:28">
      <c r="A127" s="28"/>
      <c r="C127" s="28"/>
      <c r="D127" s="28"/>
      <c r="E127" s="28"/>
      <c r="F127" s="28"/>
      <c r="G127" s="28"/>
      <c r="H127" s="28"/>
      <c r="I127" s="28"/>
      <c r="J127" s="28"/>
      <c r="K127" s="28"/>
      <c r="L127" s="28"/>
      <c r="M127" s="28"/>
      <c r="N127" s="28"/>
      <c r="O127" s="28"/>
    </row>
    <row r="128" spans="1:28">
      <c r="A128" s="28"/>
      <c r="C128" s="28"/>
      <c r="D128" s="28"/>
      <c r="E128" s="28"/>
      <c r="F128" s="28"/>
      <c r="G128" s="28"/>
      <c r="H128" s="28"/>
      <c r="I128" s="28"/>
      <c r="J128" s="28"/>
      <c r="K128" s="28"/>
      <c r="L128" s="28"/>
      <c r="M128" s="28"/>
      <c r="N128" s="28"/>
      <c r="O128" s="28"/>
    </row>
    <row r="129" spans="1:15">
      <c r="A129" s="28"/>
      <c r="C129" s="28"/>
      <c r="D129" s="28"/>
      <c r="E129" s="28"/>
      <c r="F129" s="28"/>
      <c r="G129" s="28"/>
      <c r="H129" s="28"/>
      <c r="I129" s="28"/>
      <c r="J129" s="28"/>
      <c r="K129" s="28"/>
      <c r="L129" s="28"/>
      <c r="M129" s="28"/>
      <c r="N129" s="28"/>
      <c r="O129" s="28"/>
    </row>
    <row r="130" spans="1:15">
      <c r="A130" s="28"/>
      <c r="C130" s="28"/>
      <c r="D130" s="28"/>
      <c r="E130" s="28"/>
      <c r="F130" s="28"/>
      <c r="G130" s="28"/>
      <c r="H130" s="28"/>
      <c r="I130" s="28"/>
      <c r="J130" s="28"/>
      <c r="K130" s="28"/>
      <c r="L130" s="28"/>
      <c r="M130" s="28"/>
      <c r="N130" s="28"/>
      <c r="O130" s="28"/>
    </row>
    <row r="131" spans="1:15">
      <c r="A131" s="28"/>
      <c r="C131" s="28"/>
      <c r="D131" s="28"/>
      <c r="E131" s="28"/>
      <c r="F131" s="28"/>
      <c r="G131" s="28"/>
      <c r="H131" s="28"/>
      <c r="I131" s="28"/>
      <c r="J131" s="28"/>
      <c r="K131" s="28"/>
      <c r="L131" s="28"/>
      <c r="M131" s="28"/>
      <c r="N131" s="28"/>
      <c r="O131" s="28"/>
    </row>
    <row r="132" spans="1:15">
      <c r="A132" s="28"/>
      <c r="C132" s="28"/>
      <c r="D132" s="28"/>
      <c r="E132" s="28"/>
      <c r="F132" s="28"/>
      <c r="G132" s="28"/>
      <c r="H132" s="28"/>
      <c r="I132" s="28"/>
      <c r="J132" s="28"/>
      <c r="K132" s="28"/>
      <c r="L132" s="28"/>
      <c r="M132" s="28"/>
      <c r="N132" s="28"/>
      <c r="O132" s="28"/>
    </row>
    <row r="133" spans="1:15">
      <c r="A133" s="28"/>
      <c r="C133" s="28"/>
      <c r="D133" s="28"/>
      <c r="E133" s="28"/>
      <c r="F133" s="28"/>
      <c r="G133" s="28"/>
      <c r="H133" s="28"/>
      <c r="I133" s="28"/>
      <c r="J133" s="28"/>
      <c r="K133" s="28"/>
      <c r="L133" s="28"/>
      <c r="M133" s="28"/>
      <c r="N133" s="28"/>
      <c r="O133" s="28"/>
    </row>
    <row r="134" spans="1:15">
      <c r="A134" s="28"/>
      <c r="C134" s="28"/>
      <c r="D134" s="28"/>
      <c r="E134" s="28"/>
      <c r="F134" s="28"/>
      <c r="G134" s="28"/>
      <c r="H134" s="28"/>
      <c r="I134" s="28"/>
      <c r="J134" s="28"/>
      <c r="K134" s="28"/>
      <c r="L134" s="28"/>
      <c r="M134" s="28"/>
      <c r="N134" s="28"/>
      <c r="O134" s="28"/>
    </row>
    <row r="135" spans="1:15">
      <c r="A135" s="28"/>
      <c r="C135" s="28"/>
      <c r="D135" s="28"/>
      <c r="E135" s="28"/>
      <c r="F135" s="28"/>
      <c r="G135" s="28"/>
      <c r="H135" s="28"/>
      <c r="I135" s="28"/>
      <c r="J135" s="28"/>
      <c r="K135" s="28"/>
      <c r="L135" s="28"/>
      <c r="M135" s="28"/>
      <c r="N135" s="28"/>
      <c r="O135" s="28"/>
    </row>
    <row r="136" spans="1:15">
      <c r="A136" s="28"/>
      <c r="C136" s="28"/>
      <c r="D136" s="28"/>
      <c r="E136" s="28"/>
      <c r="F136" s="28"/>
      <c r="G136" s="28"/>
      <c r="H136" s="28"/>
      <c r="I136" s="28"/>
      <c r="J136" s="28"/>
      <c r="K136" s="28"/>
      <c r="L136" s="28"/>
      <c r="M136" s="28"/>
      <c r="N136" s="28"/>
      <c r="O136" s="28"/>
    </row>
    <row r="137" spans="1:15">
      <c r="A137" s="28"/>
      <c r="C137" s="28"/>
      <c r="D137" s="28"/>
      <c r="E137" s="28"/>
      <c r="F137" s="28"/>
      <c r="G137" s="28"/>
      <c r="H137" s="28"/>
      <c r="I137" s="28"/>
      <c r="J137" s="28"/>
      <c r="K137" s="28"/>
      <c r="L137" s="28"/>
      <c r="M137" s="28"/>
      <c r="N137" s="28"/>
      <c r="O137" s="28"/>
    </row>
    <row r="138" spans="1:15">
      <c r="A138" s="28"/>
      <c r="C138" s="28"/>
      <c r="D138" s="28"/>
      <c r="E138" s="28"/>
      <c r="F138" s="28"/>
      <c r="G138" s="28"/>
      <c r="H138" s="28"/>
      <c r="I138" s="28"/>
      <c r="J138" s="28"/>
      <c r="K138" s="28"/>
      <c r="L138" s="28"/>
      <c r="M138" s="28"/>
      <c r="N138" s="28"/>
      <c r="O138" s="28"/>
    </row>
    <row r="139" spans="1:15">
      <c r="A139" s="28"/>
      <c r="C139" s="28"/>
      <c r="D139" s="28"/>
      <c r="E139" s="28"/>
      <c r="F139" s="28"/>
      <c r="G139" s="28"/>
      <c r="H139" s="28"/>
      <c r="I139" s="28"/>
      <c r="J139" s="28"/>
      <c r="K139" s="28"/>
      <c r="L139" s="28"/>
      <c r="M139" s="28"/>
      <c r="N139" s="28"/>
      <c r="O139" s="28"/>
    </row>
    <row r="140" spans="1:15">
      <c r="A140" s="28"/>
      <c r="C140" s="28"/>
      <c r="D140" s="28"/>
      <c r="E140" s="28"/>
      <c r="F140" s="28"/>
      <c r="G140" s="28"/>
      <c r="H140" s="28"/>
      <c r="I140" s="28"/>
      <c r="J140" s="28"/>
      <c r="K140" s="28"/>
      <c r="L140" s="28"/>
      <c r="M140" s="28"/>
      <c r="N140" s="28"/>
      <c r="O140" s="28"/>
    </row>
  </sheetData>
  <mergeCells count="98">
    <mergeCell ref="F47:H47"/>
    <mergeCell ref="F53:H53"/>
    <mergeCell ref="F27:H27"/>
    <mergeCell ref="F28:H28"/>
    <mergeCell ref="F29:H29"/>
    <mergeCell ref="F52:H52"/>
    <mergeCell ref="F48:H48"/>
    <mergeCell ref="F49:H49"/>
    <mergeCell ref="F50:H50"/>
    <mergeCell ref="F51:H51"/>
    <mergeCell ref="F43:H43"/>
    <mergeCell ref="F35:H35"/>
    <mergeCell ref="F44:H44"/>
    <mergeCell ref="B4:N4"/>
    <mergeCell ref="F45:H45"/>
    <mergeCell ref="C22:D22"/>
    <mergeCell ref="C23:D23"/>
    <mergeCell ref="F39:H39"/>
    <mergeCell ref="F32:H32"/>
    <mergeCell ref="F33:H33"/>
    <mergeCell ref="F34:H34"/>
    <mergeCell ref="F30:H30"/>
    <mergeCell ref="F31:H31"/>
    <mergeCell ref="F36:H36"/>
    <mergeCell ref="F37:H37"/>
    <mergeCell ref="F38:H38"/>
    <mergeCell ref="F42:H42"/>
    <mergeCell ref="F40:H40"/>
    <mergeCell ref="C17:D17"/>
    <mergeCell ref="B2:N2"/>
    <mergeCell ref="F98:H98"/>
    <mergeCell ref="F99:H99"/>
    <mergeCell ref="F100:H100"/>
    <mergeCell ref="F84:H84"/>
    <mergeCell ref="F71:H71"/>
    <mergeCell ref="F72:H72"/>
    <mergeCell ref="F73:H73"/>
    <mergeCell ref="F74:H74"/>
    <mergeCell ref="F75:H75"/>
    <mergeCell ref="F66:H66"/>
    <mergeCell ref="F67:H67"/>
    <mergeCell ref="F68:H68"/>
    <mergeCell ref="F69:H69"/>
    <mergeCell ref="F70:H70"/>
    <mergeCell ref="F90:H90"/>
    <mergeCell ref="F79:H79"/>
    <mergeCell ref="F113:H113"/>
    <mergeCell ref="F103:H103"/>
    <mergeCell ref="F104:H104"/>
    <mergeCell ref="F105:H105"/>
    <mergeCell ref="F106:H106"/>
    <mergeCell ref="F107:H107"/>
    <mergeCell ref="F108:H108"/>
    <mergeCell ref="F109:H109"/>
    <mergeCell ref="F110:H110"/>
    <mergeCell ref="F111:H111"/>
    <mergeCell ref="F112:H112"/>
    <mergeCell ref="F63:H63"/>
    <mergeCell ref="F101:H101"/>
    <mergeCell ref="F76:H76"/>
    <mergeCell ref="F82:H82"/>
    <mergeCell ref="F83:H83"/>
    <mergeCell ref="F96:H96"/>
    <mergeCell ref="F97:H97"/>
    <mergeCell ref="F85:H85"/>
    <mergeCell ref="F86:H86"/>
    <mergeCell ref="F87:H87"/>
    <mergeCell ref="F88:H88"/>
    <mergeCell ref="F91:H91"/>
    <mergeCell ref="F92:H92"/>
    <mergeCell ref="F93:H93"/>
    <mergeCell ref="F94:H94"/>
    <mergeCell ref="F95:H95"/>
    <mergeCell ref="G6:H6"/>
    <mergeCell ref="G7:H7"/>
    <mergeCell ref="G8:H8"/>
    <mergeCell ref="F80:H80"/>
    <mergeCell ref="F81:H81"/>
    <mergeCell ref="F65:H65"/>
    <mergeCell ref="F54:H54"/>
    <mergeCell ref="F55:H55"/>
    <mergeCell ref="F56:H56"/>
    <mergeCell ref="F57:H57"/>
    <mergeCell ref="F59:H59"/>
    <mergeCell ref="F60:H60"/>
    <mergeCell ref="F61:H61"/>
    <mergeCell ref="F62:H62"/>
    <mergeCell ref="F64:H64"/>
    <mergeCell ref="F77:H77"/>
    <mergeCell ref="C24:D24"/>
    <mergeCell ref="F41:H41"/>
    <mergeCell ref="C15:M15"/>
    <mergeCell ref="G12:I12"/>
    <mergeCell ref="G13:I13"/>
    <mergeCell ref="C18:D18"/>
    <mergeCell ref="C19:D19"/>
    <mergeCell ref="C20:D20"/>
    <mergeCell ref="C21:D21"/>
  </mergeCells>
  <conditionalFormatting sqref="I28:J45 I48:J57 I60:J77 I80:J88 I91:J101 I104:J113">
    <cfRule type="expression" dxfId="12" priority="3">
      <formula>$AA$9=2</formula>
    </cfRule>
  </conditionalFormatting>
  <conditionalFormatting sqref="M18:M23">
    <cfRule type="cellIs" dxfId="11" priority="1" operator="lessThan">
      <formula>0</formula>
    </cfRule>
  </conditionalFormatting>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730" r:id="rId4" name="Check Box 58">
              <controlPr defaultSize="0" autoFill="0" autoLine="0" autoPict="0">
                <anchor moveWithCells="1">
                  <from>
                    <xdr:col>4</xdr:col>
                    <xdr:colOff>297180</xdr:colOff>
                    <xdr:row>26</xdr:row>
                    <xdr:rowOff>373380</xdr:rowOff>
                  </from>
                  <to>
                    <xdr:col>5</xdr:col>
                    <xdr:colOff>30480</xdr:colOff>
                    <xdr:row>27</xdr:row>
                    <xdr:rowOff>190500</xdr:rowOff>
                  </to>
                </anchor>
              </controlPr>
            </control>
          </mc:Choice>
        </mc:AlternateContent>
        <mc:AlternateContent xmlns:mc="http://schemas.openxmlformats.org/markup-compatibility/2006">
          <mc:Choice Requires="x14">
            <control shapeId="28731" r:id="rId5" name="Check Box 59">
              <controlPr defaultSize="0" autoFill="0" autoLine="0" autoPict="0">
                <anchor moveWithCells="1">
                  <from>
                    <xdr:col>4</xdr:col>
                    <xdr:colOff>297180</xdr:colOff>
                    <xdr:row>27</xdr:row>
                    <xdr:rowOff>190500</xdr:rowOff>
                  </from>
                  <to>
                    <xdr:col>5</xdr:col>
                    <xdr:colOff>30480</xdr:colOff>
                    <xdr:row>28</xdr:row>
                    <xdr:rowOff>190500</xdr:rowOff>
                  </to>
                </anchor>
              </controlPr>
            </control>
          </mc:Choice>
        </mc:AlternateContent>
        <mc:AlternateContent xmlns:mc="http://schemas.openxmlformats.org/markup-compatibility/2006">
          <mc:Choice Requires="x14">
            <control shapeId="28732" r:id="rId6" name="Check Box 60">
              <controlPr defaultSize="0" autoFill="0" autoLine="0" autoPict="0">
                <anchor moveWithCells="1">
                  <from>
                    <xdr:col>4</xdr:col>
                    <xdr:colOff>297180</xdr:colOff>
                    <xdr:row>28</xdr:row>
                    <xdr:rowOff>190500</xdr:rowOff>
                  </from>
                  <to>
                    <xdr:col>5</xdr:col>
                    <xdr:colOff>30480</xdr:colOff>
                    <xdr:row>29</xdr:row>
                    <xdr:rowOff>190500</xdr:rowOff>
                  </to>
                </anchor>
              </controlPr>
            </control>
          </mc:Choice>
        </mc:AlternateContent>
        <mc:AlternateContent xmlns:mc="http://schemas.openxmlformats.org/markup-compatibility/2006">
          <mc:Choice Requires="x14">
            <control shapeId="28733" r:id="rId7" name="Check Box 61">
              <controlPr defaultSize="0" autoFill="0" autoLine="0" autoPict="0">
                <anchor moveWithCells="1">
                  <from>
                    <xdr:col>4</xdr:col>
                    <xdr:colOff>297180</xdr:colOff>
                    <xdr:row>29</xdr:row>
                    <xdr:rowOff>190500</xdr:rowOff>
                  </from>
                  <to>
                    <xdr:col>5</xdr:col>
                    <xdr:colOff>30480</xdr:colOff>
                    <xdr:row>30</xdr:row>
                    <xdr:rowOff>190500</xdr:rowOff>
                  </to>
                </anchor>
              </controlPr>
            </control>
          </mc:Choice>
        </mc:AlternateContent>
        <mc:AlternateContent xmlns:mc="http://schemas.openxmlformats.org/markup-compatibility/2006">
          <mc:Choice Requires="x14">
            <control shapeId="28734" r:id="rId8" name="Check Box 62">
              <controlPr defaultSize="0" autoFill="0" autoLine="0" autoPict="0">
                <anchor moveWithCells="1">
                  <from>
                    <xdr:col>4</xdr:col>
                    <xdr:colOff>297180</xdr:colOff>
                    <xdr:row>30</xdr:row>
                    <xdr:rowOff>190500</xdr:rowOff>
                  </from>
                  <to>
                    <xdr:col>5</xdr:col>
                    <xdr:colOff>30480</xdr:colOff>
                    <xdr:row>31</xdr:row>
                    <xdr:rowOff>190500</xdr:rowOff>
                  </to>
                </anchor>
              </controlPr>
            </control>
          </mc:Choice>
        </mc:AlternateContent>
        <mc:AlternateContent xmlns:mc="http://schemas.openxmlformats.org/markup-compatibility/2006">
          <mc:Choice Requires="x14">
            <control shapeId="28735" r:id="rId9" name="Check Box 63">
              <controlPr defaultSize="0" autoFill="0" autoLine="0" autoPict="0">
                <anchor moveWithCells="1">
                  <from>
                    <xdr:col>4</xdr:col>
                    <xdr:colOff>297180</xdr:colOff>
                    <xdr:row>31</xdr:row>
                    <xdr:rowOff>190500</xdr:rowOff>
                  </from>
                  <to>
                    <xdr:col>5</xdr:col>
                    <xdr:colOff>30480</xdr:colOff>
                    <xdr:row>32</xdr:row>
                    <xdr:rowOff>190500</xdr:rowOff>
                  </to>
                </anchor>
              </controlPr>
            </control>
          </mc:Choice>
        </mc:AlternateContent>
        <mc:AlternateContent xmlns:mc="http://schemas.openxmlformats.org/markup-compatibility/2006">
          <mc:Choice Requires="x14">
            <control shapeId="28736" r:id="rId10" name="Check Box 64">
              <controlPr defaultSize="0" autoFill="0" autoLine="0" autoPict="0">
                <anchor moveWithCells="1">
                  <from>
                    <xdr:col>4</xdr:col>
                    <xdr:colOff>297180</xdr:colOff>
                    <xdr:row>32</xdr:row>
                    <xdr:rowOff>190500</xdr:rowOff>
                  </from>
                  <to>
                    <xdr:col>5</xdr:col>
                    <xdr:colOff>30480</xdr:colOff>
                    <xdr:row>33</xdr:row>
                    <xdr:rowOff>190500</xdr:rowOff>
                  </to>
                </anchor>
              </controlPr>
            </control>
          </mc:Choice>
        </mc:AlternateContent>
        <mc:AlternateContent xmlns:mc="http://schemas.openxmlformats.org/markup-compatibility/2006">
          <mc:Choice Requires="x14">
            <control shapeId="28737" r:id="rId11" name="Check Box 65">
              <controlPr defaultSize="0" autoFill="0" autoLine="0" autoPict="0">
                <anchor moveWithCells="1">
                  <from>
                    <xdr:col>4</xdr:col>
                    <xdr:colOff>297180</xdr:colOff>
                    <xdr:row>33</xdr:row>
                    <xdr:rowOff>190500</xdr:rowOff>
                  </from>
                  <to>
                    <xdr:col>5</xdr:col>
                    <xdr:colOff>30480</xdr:colOff>
                    <xdr:row>34</xdr:row>
                    <xdr:rowOff>190500</xdr:rowOff>
                  </to>
                </anchor>
              </controlPr>
            </control>
          </mc:Choice>
        </mc:AlternateContent>
        <mc:AlternateContent xmlns:mc="http://schemas.openxmlformats.org/markup-compatibility/2006">
          <mc:Choice Requires="x14">
            <control shapeId="28738" r:id="rId12" name="Check Box 66">
              <controlPr defaultSize="0" autoFill="0" autoLine="0" autoPict="0">
                <anchor moveWithCells="1">
                  <from>
                    <xdr:col>4</xdr:col>
                    <xdr:colOff>297180</xdr:colOff>
                    <xdr:row>34</xdr:row>
                    <xdr:rowOff>190500</xdr:rowOff>
                  </from>
                  <to>
                    <xdr:col>5</xdr:col>
                    <xdr:colOff>30480</xdr:colOff>
                    <xdr:row>35</xdr:row>
                    <xdr:rowOff>190500</xdr:rowOff>
                  </to>
                </anchor>
              </controlPr>
            </control>
          </mc:Choice>
        </mc:AlternateContent>
        <mc:AlternateContent xmlns:mc="http://schemas.openxmlformats.org/markup-compatibility/2006">
          <mc:Choice Requires="x14">
            <control shapeId="28739" r:id="rId13" name="Check Box 67">
              <controlPr defaultSize="0" autoFill="0" autoLine="0" autoPict="0">
                <anchor moveWithCells="1">
                  <from>
                    <xdr:col>4</xdr:col>
                    <xdr:colOff>297180</xdr:colOff>
                    <xdr:row>35</xdr:row>
                    <xdr:rowOff>190500</xdr:rowOff>
                  </from>
                  <to>
                    <xdr:col>5</xdr:col>
                    <xdr:colOff>30480</xdr:colOff>
                    <xdr:row>36</xdr:row>
                    <xdr:rowOff>190500</xdr:rowOff>
                  </to>
                </anchor>
              </controlPr>
            </control>
          </mc:Choice>
        </mc:AlternateContent>
        <mc:AlternateContent xmlns:mc="http://schemas.openxmlformats.org/markup-compatibility/2006">
          <mc:Choice Requires="x14">
            <control shapeId="28740" r:id="rId14" name="Check Box 68">
              <controlPr defaultSize="0" autoFill="0" autoLine="0" autoPict="0">
                <anchor moveWithCells="1">
                  <from>
                    <xdr:col>4</xdr:col>
                    <xdr:colOff>297180</xdr:colOff>
                    <xdr:row>36</xdr:row>
                    <xdr:rowOff>190500</xdr:rowOff>
                  </from>
                  <to>
                    <xdr:col>5</xdr:col>
                    <xdr:colOff>30480</xdr:colOff>
                    <xdr:row>37</xdr:row>
                    <xdr:rowOff>190500</xdr:rowOff>
                  </to>
                </anchor>
              </controlPr>
            </control>
          </mc:Choice>
        </mc:AlternateContent>
        <mc:AlternateContent xmlns:mc="http://schemas.openxmlformats.org/markup-compatibility/2006">
          <mc:Choice Requires="x14">
            <control shapeId="28741" r:id="rId15" name="Check Box 69">
              <controlPr defaultSize="0" autoFill="0" autoLine="0" autoPict="0">
                <anchor moveWithCells="1">
                  <from>
                    <xdr:col>4</xdr:col>
                    <xdr:colOff>297180</xdr:colOff>
                    <xdr:row>37</xdr:row>
                    <xdr:rowOff>190500</xdr:rowOff>
                  </from>
                  <to>
                    <xdr:col>5</xdr:col>
                    <xdr:colOff>30480</xdr:colOff>
                    <xdr:row>38</xdr:row>
                    <xdr:rowOff>190500</xdr:rowOff>
                  </to>
                </anchor>
              </controlPr>
            </control>
          </mc:Choice>
        </mc:AlternateContent>
        <mc:AlternateContent xmlns:mc="http://schemas.openxmlformats.org/markup-compatibility/2006">
          <mc:Choice Requires="x14">
            <control shapeId="28742" r:id="rId16" name="Check Box 70">
              <controlPr defaultSize="0" autoFill="0" autoLine="0" autoPict="0">
                <anchor moveWithCells="1">
                  <from>
                    <xdr:col>4</xdr:col>
                    <xdr:colOff>297180</xdr:colOff>
                    <xdr:row>38</xdr:row>
                    <xdr:rowOff>190500</xdr:rowOff>
                  </from>
                  <to>
                    <xdr:col>5</xdr:col>
                    <xdr:colOff>30480</xdr:colOff>
                    <xdr:row>39</xdr:row>
                    <xdr:rowOff>190500</xdr:rowOff>
                  </to>
                </anchor>
              </controlPr>
            </control>
          </mc:Choice>
        </mc:AlternateContent>
        <mc:AlternateContent xmlns:mc="http://schemas.openxmlformats.org/markup-compatibility/2006">
          <mc:Choice Requires="x14">
            <control shapeId="28743" r:id="rId17" name="Check Box 71">
              <controlPr defaultSize="0" autoFill="0" autoLine="0" autoPict="0">
                <anchor moveWithCells="1">
                  <from>
                    <xdr:col>4</xdr:col>
                    <xdr:colOff>297180</xdr:colOff>
                    <xdr:row>39</xdr:row>
                    <xdr:rowOff>190500</xdr:rowOff>
                  </from>
                  <to>
                    <xdr:col>5</xdr:col>
                    <xdr:colOff>30480</xdr:colOff>
                    <xdr:row>40</xdr:row>
                    <xdr:rowOff>190500</xdr:rowOff>
                  </to>
                </anchor>
              </controlPr>
            </control>
          </mc:Choice>
        </mc:AlternateContent>
        <mc:AlternateContent xmlns:mc="http://schemas.openxmlformats.org/markup-compatibility/2006">
          <mc:Choice Requires="x14">
            <control shapeId="28744" r:id="rId18" name="Check Box 72">
              <controlPr defaultSize="0" autoFill="0" autoLine="0" autoPict="0">
                <anchor moveWithCells="1">
                  <from>
                    <xdr:col>4</xdr:col>
                    <xdr:colOff>297180</xdr:colOff>
                    <xdr:row>40</xdr:row>
                    <xdr:rowOff>190500</xdr:rowOff>
                  </from>
                  <to>
                    <xdr:col>5</xdr:col>
                    <xdr:colOff>30480</xdr:colOff>
                    <xdr:row>41</xdr:row>
                    <xdr:rowOff>190500</xdr:rowOff>
                  </to>
                </anchor>
              </controlPr>
            </control>
          </mc:Choice>
        </mc:AlternateContent>
        <mc:AlternateContent xmlns:mc="http://schemas.openxmlformats.org/markup-compatibility/2006">
          <mc:Choice Requires="x14">
            <control shapeId="28745" r:id="rId19" name="Check Box 73">
              <controlPr defaultSize="0" autoFill="0" autoLine="0" autoPict="0">
                <anchor moveWithCells="1">
                  <from>
                    <xdr:col>4</xdr:col>
                    <xdr:colOff>297180</xdr:colOff>
                    <xdr:row>41</xdr:row>
                    <xdr:rowOff>190500</xdr:rowOff>
                  </from>
                  <to>
                    <xdr:col>5</xdr:col>
                    <xdr:colOff>30480</xdr:colOff>
                    <xdr:row>42</xdr:row>
                    <xdr:rowOff>190500</xdr:rowOff>
                  </to>
                </anchor>
              </controlPr>
            </control>
          </mc:Choice>
        </mc:AlternateContent>
        <mc:AlternateContent xmlns:mc="http://schemas.openxmlformats.org/markup-compatibility/2006">
          <mc:Choice Requires="x14">
            <control shapeId="28746" r:id="rId20" name="Check Box 74">
              <controlPr defaultSize="0" autoFill="0" autoLine="0" autoPict="0">
                <anchor moveWithCells="1">
                  <from>
                    <xdr:col>4</xdr:col>
                    <xdr:colOff>297180</xdr:colOff>
                    <xdr:row>42</xdr:row>
                    <xdr:rowOff>190500</xdr:rowOff>
                  </from>
                  <to>
                    <xdr:col>5</xdr:col>
                    <xdr:colOff>30480</xdr:colOff>
                    <xdr:row>43</xdr:row>
                    <xdr:rowOff>190500</xdr:rowOff>
                  </to>
                </anchor>
              </controlPr>
            </control>
          </mc:Choice>
        </mc:AlternateContent>
        <mc:AlternateContent xmlns:mc="http://schemas.openxmlformats.org/markup-compatibility/2006">
          <mc:Choice Requires="x14">
            <control shapeId="28747" r:id="rId21" name="Check Box 75">
              <controlPr defaultSize="0" autoFill="0" autoLine="0" autoPict="0">
                <anchor moveWithCells="1">
                  <from>
                    <xdr:col>4</xdr:col>
                    <xdr:colOff>297180</xdr:colOff>
                    <xdr:row>43</xdr:row>
                    <xdr:rowOff>190500</xdr:rowOff>
                  </from>
                  <to>
                    <xdr:col>5</xdr:col>
                    <xdr:colOff>30480</xdr:colOff>
                    <xdr:row>45</xdr:row>
                    <xdr:rowOff>0</xdr:rowOff>
                  </to>
                </anchor>
              </controlPr>
            </control>
          </mc:Choice>
        </mc:AlternateContent>
        <mc:AlternateContent xmlns:mc="http://schemas.openxmlformats.org/markup-compatibility/2006">
          <mc:Choice Requires="x14">
            <control shapeId="28766" r:id="rId22" name="Check Box 94">
              <controlPr defaultSize="0" autoFill="0" autoLine="0" autoPict="0">
                <anchor moveWithCells="1">
                  <from>
                    <xdr:col>4</xdr:col>
                    <xdr:colOff>289560</xdr:colOff>
                    <xdr:row>46</xdr:row>
                    <xdr:rowOff>403860</xdr:rowOff>
                  </from>
                  <to>
                    <xdr:col>5</xdr:col>
                    <xdr:colOff>22860</xdr:colOff>
                    <xdr:row>47</xdr:row>
                    <xdr:rowOff>190500</xdr:rowOff>
                  </to>
                </anchor>
              </controlPr>
            </control>
          </mc:Choice>
        </mc:AlternateContent>
        <mc:AlternateContent xmlns:mc="http://schemas.openxmlformats.org/markup-compatibility/2006">
          <mc:Choice Requires="x14">
            <control shapeId="28767" r:id="rId23" name="Check Box 95">
              <controlPr defaultSize="0" autoFill="0" autoLine="0" autoPict="0">
                <anchor moveWithCells="1">
                  <from>
                    <xdr:col>4</xdr:col>
                    <xdr:colOff>289560</xdr:colOff>
                    <xdr:row>47</xdr:row>
                    <xdr:rowOff>190500</xdr:rowOff>
                  </from>
                  <to>
                    <xdr:col>5</xdr:col>
                    <xdr:colOff>22860</xdr:colOff>
                    <xdr:row>48</xdr:row>
                    <xdr:rowOff>190500</xdr:rowOff>
                  </to>
                </anchor>
              </controlPr>
            </control>
          </mc:Choice>
        </mc:AlternateContent>
        <mc:AlternateContent xmlns:mc="http://schemas.openxmlformats.org/markup-compatibility/2006">
          <mc:Choice Requires="x14">
            <control shapeId="28768" r:id="rId24" name="Check Box 96">
              <controlPr defaultSize="0" autoFill="0" autoLine="0" autoPict="0">
                <anchor moveWithCells="1">
                  <from>
                    <xdr:col>4</xdr:col>
                    <xdr:colOff>289560</xdr:colOff>
                    <xdr:row>48</xdr:row>
                    <xdr:rowOff>190500</xdr:rowOff>
                  </from>
                  <to>
                    <xdr:col>5</xdr:col>
                    <xdr:colOff>22860</xdr:colOff>
                    <xdr:row>49</xdr:row>
                    <xdr:rowOff>190500</xdr:rowOff>
                  </to>
                </anchor>
              </controlPr>
            </control>
          </mc:Choice>
        </mc:AlternateContent>
        <mc:AlternateContent xmlns:mc="http://schemas.openxmlformats.org/markup-compatibility/2006">
          <mc:Choice Requires="x14">
            <control shapeId="28769" r:id="rId25" name="Check Box 97">
              <controlPr defaultSize="0" autoFill="0" autoLine="0" autoPict="0">
                <anchor moveWithCells="1">
                  <from>
                    <xdr:col>4</xdr:col>
                    <xdr:colOff>289560</xdr:colOff>
                    <xdr:row>49</xdr:row>
                    <xdr:rowOff>190500</xdr:rowOff>
                  </from>
                  <to>
                    <xdr:col>5</xdr:col>
                    <xdr:colOff>22860</xdr:colOff>
                    <xdr:row>51</xdr:row>
                    <xdr:rowOff>0</xdr:rowOff>
                  </to>
                </anchor>
              </controlPr>
            </control>
          </mc:Choice>
        </mc:AlternateContent>
        <mc:AlternateContent xmlns:mc="http://schemas.openxmlformats.org/markup-compatibility/2006">
          <mc:Choice Requires="x14">
            <control shapeId="28770" r:id="rId26" name="Check Box 98">
              <controlPr defaultSize="0" autoFill="0" autoLine="0" autoPict="0">
                <anchor moveWithCells="1">
                  <from>
                    <xdr:col>4</xdr:col>
                    <xdr:colOff>289560</xdr:colOff>
                    <xdr:row>50</xdr:row>
                    <xdr:rowOff>190500</xdr:rowOff>
                  </from>
                  <to>
                    <xdr:col>5</xdr:col>
                    <xdr:colOff>22860</xdr:colOff>
                    <xdr:row>52</xdr:row>
                    <xdr:rowOff>0</xdr:rowOff>
                  </to>
                </anchor>
              </controlPr>
            </control>
          </mc:Choice>
        </mc:AlternateContent>
        <mc:AlternateContent xmlns:mc="http://schemas.openxmlformats.org/markup-compatibility/2006">
          <mc:Choice Requires="x14">
            <control shapeId="28771" r:id="rId27" name="Check Box 99">
              <controlPr defaultSize="0" autoFill="0" autoLine="0" autoPict="0">
                <anchor moveWithCells="1">
                  <from>
                    <xdr:col>4</xdr:col>
                    <xdr:colOff>289560</xdr:colOff>
                    <xdr:row>51</xdr:row>
                    <xdr:rowOff>190500</xdr:rowOff>
                  </from>
                  <to>
                    <xdr:col>5</xdr:col>
                    <xdr:colOff>22860</xdr:colOff>
                    <xdr:row>53</xdr:row>
                    <xdr:rowOff>0</xdr:rowOff>
                  </to>
                </anchor>
              </controlPr>
            </control>
          </mc:Choice>
        </mc:AlternateContent>
        <mc:AlternateContent xmlns:mc="http://schemas.openxmlformats.org/markup-compatibility/2006">
          <mc:Choice Requires="x14">
            <control shapeId="28772" r:id="rId28" name="Check Box 100">
              <controlPr defaultSize="0" autoFill="0" autoLine="0" autoPict="0">
                <anchor moveWithCells="1">
                  <from>
                    <xdr:col>4</xdr:col>
                    <xdr:colOff>289560</xdr:colOff>
                    <xdr:row>52</xdr:row>
                    <xdr:rowOff>190500</xdr:rowOff>
                  </from>
                  <to>
                    <xdr:col>5</xdr:col>
                    <xdr:colOff>22860</xdr:colOff>
                    <xdr:row>54</xdr:row>
                    <xdr:rowOff>0</xdr:rowOff>
                  </to>
                </anchor>
              </controlPr>
            </control>
          </mc:Choice>
        </mc:AlternateContent>
        <mc:AlternateContent xmlns:mc="http://schemas.openxmlformats.org/markup-compatibility/2006">
          <mc:Choice Requires="x14">
            <control shapeId="28773" r:id="rId29" name="Check Box 101">
              <controlPr defaultSize="0" autoFill="0" autoLine="0" autoPict="0">
                <anchor moveWithCells="1">
                  <from>
                    <xdr:col>4</xdr:col>
                    <xdr:colOff>289560</xdr:colOff>
                    <xdr:row>53</xdr:row>
                    <xdr:rowOff>190500</xdr:rowOff>
                  </from>
                  <to>
                    <xdr:col>5</xdr:col>
                    <xdr:colOff>22860</xdr:colOff>
                    <xdr:row>55</xdr:row>
                    <xdr:rowOff>0</xdr:rowOff>
                  </to>
                </anchor>
              </controlPr>
            </control>
          </mc:Choice>
        </mc:AlternateContent>
        <mc:AlternateContent xmlns:mc="http://schemas.openxmlformats.org/markup-compatibility/2006">
          <mc:Choice Requires="x14">
            <control shapeId="28774" r:id="rId30" name="Check Box 102">
              <controlPr defaultSize="0" autoFill="0" autoLine="0" autoPict="0">
                <anchor moveWithCells="1">
                  <from>
                    <xdr:col>4</xdr:col>
                    <xdr:colOff>289560</xdr:colOff>
                    <xdr:row>54</xdr:row>
                    <xdr:rowOff>190500</xdr:rowOff>
                  </from>
                  <to>
                    <xdr:col>5</xdr:col>
                    <xdr:colOff>22860</xdr:colOff>
                    <xdr:row>56</xdr:row>
                    <xdr:rowOff>0</xdr:rowOff>
                  </to>
                </anchor>
              </controlPr>
            </control>
          </mc:Choice>
        </mc:AlternateContent>
        <mc:AlternateContent xmlns:mc="http://schemas.openxmlformats.org/markup-compatibility/2006">
          <mc:Choice Requires="x14">
            <control shapeId="28775" r:id="rId31" name="Check Box 103">
              <controlPr defaultSize="0" autoFill="0" autoLine="0" autoPict="0">
                <anchor moveWithCells="1">
                  <from>
                    <xdr:col>4</xdr:col>
                    <xdr:colOff>289560</xdr:colOff>
                    <xdr:row>55</xdr:row>
                    <xdr:rowOff>190500</xdr:rowOff>
                  </from>
                  <to>
                    <xdr:col>5</xdr:col>
                    <xdr:colOff>22860</xdr:colOff>
                    <xdr:row>57</xdr:row>
                    <xdr:rowOff>0</xdr:rowOff>
                  </to>
                </anchor>
              </controlPr>
            </control>
          </mc:Choice>
        </mc:AlternateContent>
        <mc:AlternateContent xmlns:mc="http://schemas.openxmlformats.org/markup-compatibility/2006">
          <mc:Choice Requires="x14">
            <control shapeId="28784" r:id="rId32" name="Check Box 112">
              <controlPr defaultSize="0" autoFill="0" autoLine="0" autoPict="0">
                <anchor moveWithCells="1">
                  <from>
                    <xdr:col>4</xdr:col>
                    <xdr:colOff>297180</xdr:colOff>
                    <xdr:row>58</xdr:row>
                    <xdr:rowOff>403860</xdr:rowOff>
                  </from>
                  <to>
                    <xdr:col>5</xdr:col>
                    <xdr:colOff>30480</xdr:colOff>
                    <xdr:row>59</xdr:row>
                    <xdr:rowOff>190500</xdr:rowOff>
                  </to>
                </anchor>
              </controlPr>
            </control>
          </mc:Choice>
        </mc:AlternateContent>
        <mc:AlternateContent xmlns:mc="http://schemas.openxmlformats.org/markup-compatibility/2006">
          <mc:Choice Requires="x14">
            <control shapeId="28785" r:id="rId33" name="Check Box 113">
              <controlPr defaultSize="0" autoFill="0" autoLine="0" autoPict="0">
                <anchor moveWithCells="1">
                  <from>
                    <xdr:col>4</xdr:col>
                    <xdr:colOff>297180</xdr:colOff>
                    <xdr:row>59</xdr:row>
                    <xdr:rowOff>190500</xdr:rowOff>
                  </from>
                  <to>
                    <xdr:col>5</xdr:col>
                    <xdr:colOff>30480</xdr:colOff>
                    <xdr:row>60</xdr:row>
                    <xdr:rowOff>190500</xdr:rowOff>
                  </to>
                </anchor>
              </controlPr>
            </control>
          </mc:Choice>
        </mc:AlternateContent>
        <mc:AlternateContent xmlns:mc="http://schemas.openxmlformats.org/markup-compatibility/2006">
          <mc:Choice Requires="x14">
            <control shapeId="28786" r:id="rId34" name="Check Box 114">
              <controlPr defaultSize="0" autoFill="0" autoLine="0" autoPict="0">
                <anchor moveWithCells="1">
                  <from>
                    <xdr:col>4</xdr:col>
                    <xdr:colOff>297180</xdr:colOff>
                    <xdr:row>60</xdr:row>
                    <xdr:rowOff>190500</xdr:rowOff>
                  </from>
                  <to>
                    <xdr:col>5</xdr:col>
                    <xdr:colOff>30480</xdr:colOff>
                    <xdr:row>61</xdr:row>
                    <xdr:rowOff>190500</xdr:rowOff>
                  </to>
                </anchor>
              </controlPr>
            </control>
          </mc:Choice>
        </mc:AlternateContent>
        <mc:AlternateContent xmlns:mc="http://schemas.openxmlformats.org/markup-compatibility/2006">
          <mc:Choice Requires="x14">
            <control shapeId="28787" r:id="rId35" name="Check Box 115">
              <controlPr defaultSize="0" autoFill="0" autoLine="0" autoPict="0">
                <anchor moveWithCells="1">
                  <from>
                    <xdr:col>4</xdr:col>
                    <xdr:colOff>297180</xdr:colOff>
                    <xdr:row>61</xdr:row>
                    <xdr:rowOff>190500</xdr:rowOff>
                  </from>
                  <to>
                    <xdr:col>5</xdr:col>
                    <xdr:colOff>30480</xdr:colOff>
                    <xdr:row>62</xdr:row>
                    <xdr:rowOff>190500</xdr:rowOff>
                  </to>
                </anchor>
              </controlPr>
            </control>
          </mc:Choice>
        </mc:AlternateContent>
        <mc:AlternateContent xmlns:mc="http://schemas.openxmlformats.org/markup-compatibility/2006">
          <mc:Choice Requires="x14">
            <control shapeId="28788" r:id="rId36" name="Check Box 116">
              <controlPr defaultSize="0" autoFill="0" autoLine="0" autoPict="0">
                <anchor moveWithCells="1">
                  <from>
                    <xdr:col>4</xdr:col>
                    <xdr:colOff>297180</xdr:colOff>
                    <xdr:row>62</xdr:row>
                    <xdr:rowOff>190500</xdr:rowOff>
                  </from>
                  <to>
                    <xdr:col>5</xdr:col>
                    <xdr:colOff>30480</xdr:colOff>
                    <xdr:row>63</xdr:row>
                    <xdr:rowOff>190500</xdr:rowOff>
                  </to>
                </anchor>
              </controlPr>
            </control>
          </mc:Choice>
        </mc:AlternateContent>
        <mc:AlternateContent xmlns:mc="http://schemas.openxmlformats.org/markup-compatibility/2006">
          <mc:Choice Requires="x14">
            <control shapeId="28789" r:id="rId37" name="Check Box 117">
              <controlPr defaultSize="0" autoFill="0" autoLine="0" autoPict="0">
                <anchor moveWithCells="1">
                  <from>
                    <xdr:col>4</xdr:col>
                    <xdr:colOff>297180</xdr:colOff>
                    <xdr:row>63</xdr:row>
                    <xdr:rowOff>190500</xdr:rowOff>
                  </from>
                  <to>
                    <xdr:col>5</xdr:col>
                    <xdr:colOff>30480</xdr:colOff>
                    <xdr:row>64</xdr:row>
                    <xdr:rowOff>190500</xdr:rowOff>
                  </to>
                </anchor>
              </controlPr>
            </control>
          </mc:Choice>
        </mc:AlternateContent>
        <mc:AlternateContent xmlns:mc="http://schemas.openxmlformats.org/markup-compatibility/2006">
          <mc:Choice Requires="x14">
            <control shapeId="28790" r:id="rId38" name="Check Box 118">
              <controlPr defaultSize="0" autoFill="0" autoLine="0" autoPict="0">
                <anchor moveWithCells="1">
                  <from>
                    <xdr:col>4</xdr:col>
                    <xdr:colOff>297180</xdr:colOff>
                    <xdr:row>64</xdr:row>
                    <xdr:rowOff>190500</xdr:rowOff>
                  </from>
                  <to>
                    <xdr:col>5</xdr:col>
                    <xdr:colOff>30480</xdr:colOff>
                    <xdr:row>65</xdr:row>
                    <xdr:rowOff>190500</xdr:rowOff>
                  </to>
                </anchor>
              </controlPr>
            </control>
          </mc:Choice>
        </mc:AlternateContent>
        <mc:AlternateContent xmlns:mc="http://schemas.openxmlformats.org/markup-compatibility/2006">
          <mc:Choice Requires="x14">
            <control shapeId="28791" r:id="rId39" name="Check Box 119">
              <controlPr defaultSize="0" autoFill="0" autoLine="0" autoPict="0">
                <anchor moveWithCells="1">
                  <from>
                    <xdr:col>4</xdr:col>
                    <xdr:colOff>297180</xdr:colOff>
                    <xdr:row>65</xdr:row>
                    <xdr:rowOff>190500</xdr:rowOff>
                  </from>
                  <to>
                    <xdr:col>5</xdr:col>
                    <xdr:colOff>30480</xdr:colOff>
                    <xdr:row>66</xdr:row>
                    <xdr:rowOff>190500</xdr:rowOff>
                  </to>
                </anchor>
              </controlPr>
            </control>
          </mc:Choice>
        </mc:AlternateContent>
        <mc:AlternateContent xmlns:mc="http://schemas.openxmlformats.org/markup-compatibility/2006">
          <mc:Choice Requires="x14">
            <control shapeId="28792" r:id="rId40" name="Check Box 120">
              <controlPr defaultSize="0" autoFill="0" autoLine="0" autoPict="0">
                <anchor moveWithCells="1">
                  <from>
                    <xdr:col>4</xdr:col>
                    <xdr:colOff>297180</xdr:colOff>
                    <xdr:row>66</xdr:row>
                    <xdr:rowOff>190500</xdr:rowOff>
                  </from>
                  <to>
                    <xdr:col>5</xdr:col>
                    <xdr:colOff>30480</xdr:colOff>
                    <xdr:row>67</xdr:row>
                    <xdr:rowOff>190500</xdr:rowOff>
                  </to>
                </anchor>
              </controlPr>
            </control>
          </mc:Choice>
        </mc:AlternateContent>
        <mc:AlternateContent xmlns:mc="http://schemas.openxmlformats.org/markup-compatibility/2006">
          <mc:Choice Requires="x14">
            <control shapeId="28793" r:id="rId41" name="Check Box 121">
              <controlPr defaultSize="0" autoFill="0" autoLine="0" autoPict="0">
                <anchor moveWithCells="1">
                  <from>
                    <xdr:col>4</xdr:col>
                    <xdr:colOff>297180</xdr:colOff>
                    <xdr:row>67</xdr:row>
                    <xdr:rowOff>190500</xdr:rowOff>
                  </from>
                  <to>
                    <xdr:col>5</xdr:col>
                    <xdr:colOff>30480</xdr:colOff>
                    <xdr:row>68</xdr:row>
                    <xdr:rowOff>190500</xdr:rowOff>
                  </to>
                </anchor>
              </controlPr>
            </control>
          </mc:Choice>
        </mc:AlternateContent>
        <mc:AlternateContent xmlns:mc="http://schemas.openxmlformats.org/markup-compatibility/2006">
          <mc:Choice Requires="x14">
            <control shapeId="28794" r:id="rId42" name="Check Box 122">
              <controlPr defaultSize="0" autoFill="0" autoLine="0" autoPict="0">
                <anchor moveWithCells="1">
                  <from>
                    <xdr:col>4</xdr:col>
                    <xdr:colOff>297180</xdr:colOff>
                    <xdr:row>68</xdr:row>
                    <xdr:rowOff>190500</xdr:rowOff>
                  </from>
                  <to>
                    <xdr:col>5</xdr:col>
                    <xdr:colOff>30480</xdr:colOff>
                    <xdr:row>69</xdr:row>
                    <xdr:rowOff>190500</xdr:rowOff>
                  </to>
                </anchor>
              </controlPr>
            </control>
          </mc:Choice>
        </mc:AlternateContent>
        <mc:AlternateContent xmlns:mc="http://schemas.openxmlformats.org/markup-compatibility/2006">
          <mc:Choice Requires="x14">
            <control shapeId="28795" r:id="rId43" name="Check Box 123">
              <controlPr defaultSize="0" autoFill="0" autoLine="0" autoPict="0">
                <anchor moveWithCells="1">
                  <from>
                    <xdr:col>4</xdr:col>
                    <xdr:colOff>297180</xdr:colOff>
                    <xdr:row>69</xdr:row>
                    <xdr:rowOff>190500</xdr:rowOff>
                  </from>
                  <to>
                    <xdr:col>5</xdr:col>
                    <xdr:colOff>30480</xdr:colOff>
                    <xdr:row>70</xdr:row>
                    <xdr:rowOff>190500</xdr:rowOff>
                  </to>
                </anchor>
              </controlPr>
            </control>
          </mc:Choice>
        </mc:AlternateContent>
        <mc:AlternateContent xmlns:mc="http://schemas.openxmlformats.org/markup-compatibility/2006">
          <mc:Choice Requires="x14">
            <control shapeId="28796" r:id="rId44" name="Check Box 124">
              <controlPr defaultSize="0" autoFill="0" autoLine="0" autoPict="0">
                <anchor moveWithCells="1">
                  <from>
                    <xdr:col>4</xdr:col>
                    <xdr:colOff>297180</xdr:colOff>
                    <xdr:row>70</xdr:row>
                    <xdr:rowOff>190500</xdr:rowOff>
                  </from>
                  <to>
                    <xdr:col>5</xdr:col>
                    <xdr:colOff>30480</xdr:colOff>
                    <xdr:row>71</xdr:row>
                    <xdr:rowOff>190500</xdr:rowOff>
                  </to>
                </anchor>
              </controlPr>
            </control>
          </mc:Choice>
        </mc:AlternateContent>
        <mc:AlternateContent xmlns:mc="http://schemas.openxmlformats.org/markup-compatibility/2006">
          <mc:Choice Requires="x14">
            <control shapeId="28797" r:id="rId45" name="Check Box 125">
              <controlPr defaultSize="0" autoFill="0" autoLine="0" autoPict="0">
                <anchor moveWithCells="1">
                  <from>
                    <xdr:col>4</xdr:col>
                    <xdr:colOff>297180</xdr:colOff>
                    <xdr:row>71</xdr:row>
                    <xdr:rowOff>190500</xdr:rowOff>
                  </from>
                  <to>
                    <xdr:col>5</xdr:col>
                    <xdr:colOff>30480</xdr:colOff>
                    <xdr:row>72</xdr:row>
                    <xdr:rowOff>190500</xdr:rowOff>
                  </to>
                </anchor>
              </controlPr>
            </control>
          </mc:Choice>
        </mc:AlternateContent>
        <mc:AlternateContent xmlns:mc="http://schemas.openxmlformats.org/markup-compatibility/2006">
          <mc:Choice Requires="x14">
            <control shapeId="28798" r:id="rId46" name="Check Box 126">
              <controlPr defaultSize="0" autoFill="0" autoLine="0" autoPict="0">
                <anchor moveWithCells="1">
                  <from>
                    <xdr:col>4</xdr:col>
                    <xdr:colOff>297180</xdr:colOff>
                    <xdr:row>72</xdr:row>
                    <xdr:rowOff>190500</xdr:rowOff>
                  </from>
                  <to>
                    <xdr:col>5</xdr:col>
                    <xdr:colOff>30480</xdr:colOff>
                    <xdr:row>73</xdr:row>
                    <xdr:rowOff>190500</xdr:rowOff>
                  </to>
                </anchor>
              </controlPr>
            </control>
          </mc:Choice>
        </mc:AlternateContent>
        <mc:AlternateContent xmlns:mc="http://schemas.openxmlformats.org/markup-compatibility/2006">
          <mc:Choice Requires="x14">
            <control shapeId="28799" r:id="rId47" name="Check Box 127">
              <controlPr defaultSize="0" autoFill="0" autoLine="0" autoPict="0">
                <anchor moveWithCells="1">
                  <from>
                    <xdr:col>4</xdr:col>
                    <xdr:colOff>297180</xdr:colOff>
                    <xdr:row>73</xdr:row>
                    <xdr:rowOff>190500</xdr:rowOff>
                  </from>
                  <to>
                    <xdr:col>5</xdr:col>
                    <xdr:colOff>30480</xdr:colOff>
                    <xdr:row>74</xdr:row>
                    <xdr:rowOff>190500</xdr:rowOff>
                  </to>
                </anchor>
              </controlPr>
            </control>
          </mc:Choice>
        </mc:AlternateContent>
        <mc:AlternateContent xmlns:mc="http://schemas.openxmlformats.org/markup-compatibility/2006">
          <mc:Choice Requires="x14">
            <control shapeId="28800" r:id="rId48" name="Check Box 128">
              <controlPr defaultSize="0" autoFill="0" autoLine="0" autoPict="0">
                <anchor moveWithCells="1">
                  <from>
                    <xdr:col>4</xdr:col>
                    <xdr:colOff>297180</xdr:colOff>
                    <xdr:row>74</xdr:row>
                    <xdr:rowOff>190500</xdr:rowOff>
                  </from>
                  <to>
                    <xdr:col>5</xdr:col>
                    <xdr:colOff>30480</xdr:colOff>
                    <xdr:row>75</xdr:row>
                    <xdr:rowOff>190500</xdr:rowOff>
                  </to>
                </anchor>
              </controlPr>
            </control>
          </mc:Choice>
        </mc:AlternateContent>
        <mc:AlternateContent xmlns:mc="http://schemas.openxmlformats.org/markup-compatibility/2006">
          <mc:Choice Requires="x14">
            <control shapeId="28801" r:id="rId49" name="Check Box 129">
              <controlPr defaultSize="0" autoFill="0" autoLine="0" autoPict="0">
                <anchor moveWithCells="1">
                  <from>
                    <xdr:col>4</xdr:col>
                    <xdr:colOff>297180</xdr:colOff>
                    <xdr:row>75</xdr:row>
                    <xdr:rowOff>190500</xdr:rowOff>
                  </from>
                  <to>
                    <xdr:col>5</xdr:col>
                    <xdr:colOff>30480</xdr:colOff>
                    <xdr:row>77</xdr:row>
                    <xdr:rowOff>0</xdr:rowOff>
                  </to>
                </anchor>
              </controlPr>
            </control>
          </mc:Choice>
        </mc:AlternateContent>
        <mc:AlternateContent xmlns:mc="http://schemas.openxmlformats.org/markup-compatibility/2006">
          <mc:Choice Requires="x14">
            <control shapeId="28820" r:id="rId50" name="Check Box 148">
              <controlPr defaultSize="0" autoFill="0" autoLine="0" autoPict="0">
                <anchor moveWithCells="1">
                  <from>
                    <xdr:col>4</xdr:col>
                    <xdr:colOff>297180</xdr:colOff>
                    <xdr:row>78</xdr:row>
                    <xdr:rowOff>403860</xdr:rowOff>
                  </from>
                  <to>
                    <xdr:col>5</xdr:col>
                    <xdr:colOff>30480</xdr:colOff>
                    <xdr:row>79</xdr:row>
                    <xdr:rowOff>190500</xdr:rowOff>
                  </to>
                </anchor>
              </controlPr>
            </control>
          </mc:Choice>
        </mc:AlternateContent>
        <mc:AlternateContent xmlns:mc="http://schemas.openxmlformats.org/markup-compatibility/2006">
          <mc:Choice Requires="x14">
            <control shapeId="28821" r:id="rId51" name="Check Box 149">
              <controlPr defaultSize="0" autoFill="0" autoLine="0" autoPict="0">
                <anchor moveWithCells="1">
                  <from>
                    <xdr:col>4</xdr:col>
                    <xdr:colOff>297180</xdr:colOff>
                    <xdr:row>79</xdr:row>
                    <xdr:rowOff>190500</xdr:rowOff>
                  </from>
                  <to>
                    <xdr:col>5</xdr:col>
                    <xdr:colOff>30480</xdr:colOff>
                    <xdr:row>80</xdr:row>
                    <xdr:rowOff>190500</xdr:rowOff>
                  </to>
                </anchor>
              </controlPr>
            </control>
          </mc:Choice>
        </mc:AlternateContent>
        <mc:AlternateContent xmlns:mc="http://schemas.openxmlformats.org/markup-compatibility/2006">
          <mc:Choice Requires="x14">
            <control shapeId="28822" r:id="rId52" name="Check Box 150">
              <controlPr defaultSize="0" autoFill="0" autoLine="0" autoPict="0">
                <anchor moveWithCells="1">
                  <from>
                    <xdr:col>4</xdr:col>
                    <xdr:colOff>297180</xdr:colOff>
                    <xdr:row>80</xdr:row>
                    <xdr:rowOff>190500</xdr:rowOff>
                  </from>
                  <to>
                    <xdr:col>5</xdr:col>
                    <xdr:colOff>30480</xdr:colOff>
                    <xdr:row>81</xdr:row>
                    <xdr:rowOff>190500</xdr:rowOff>
                  </to>
                </anchor>
              </controlPr>
            </control>
          </mc:Choice>
        </mc:AlternateContent>
        <mc:AlternateContent xmlns:mc="http://schemas.openxmlformats.org/markup-compatibility/2006">
          <mc:Choice Requires="x14">
            <control shapeId="28823" r:id="rId53" name="Check Box 151">
              <controlPr defaultSize="0" autoFill="0" autoLine="0" autoPict="0">
                <anchor moveWithCells="1">
                  <from>
                    <xdr:col>4</xdr:col>
                    <xdr:colOff>297180</xdr:colOff>
                    <xdr:row>81</xdr:row>
                    <xdr:rowOff>190500</xdr:rowOff>
                  </from>
                  <to>
                    <xdr:col>5</xdr:col>
                    <xdr:colOff>30480</xdr:colOff>
                    <xdr:row>82</xdr:row>
                    <xdr:rowOff>190500</xdr:rowOff>
                  </to>
                </anchor>
              </controlPr>
            </control>
          </mc:Choice>
        </mc:AlternateContent>
        <mc:AlternateContent xmlns:mc="http://schemas.openxmlformats.org/markup-compatibility/2006">
          <mc:Choice Requires="x14">
            <control shapeId="28824" r:id="rId54" name="Check Box 152">
              <controlPr defaultSize="0" autoFill="0" autoLine="0" autoPict="0">
                <anchor moveWithCells="1">
                  <from>
                    <xdr:col>4</xdr:col>
                    <xdr:colOff>297180</xdr:colOff>
                    <xdr:row>82</xdr:row>
                    <xdr:rowOff>190500</xdr:rowOff>
                  </from>
                  <to>
                    <xdr:col>5</xdr:col>
                    <xdr:colOff>30480</xdr:colOff>
                    <xdr:row>83</xdr:row>
                    <xdr:rowOff>190500</xdr:rowOff>
                  </to>
                </anchor>
              </controlPr>
            </control>
          </mc:Choice>
        </mc:AlternateContent>
        <mc:AlternateContent xmlns:mc="http://schemas.openxmlformats.org/markup-compatibility/2006">
          <mc:Choice Requires="x14">
            <control shapeId="28825" r:id="rId55" name="Check Box 153">
              <controlPr defaultSize="0" autoFill="0" autoLine="0" autoPict="0">
                <anchor moveWithCells="1">
                  <from>
                    <xdr:col>4</xdr:col>
                    <xdr:colOff>297180</xdr:colOff>
                    <xdr:row>83</xdr:row>
                    <xdr:rowOff>190500</xdr:rowOff>
                  </from>
                  <to>
                    <xdr:col>5</xdr:col>
                    <xdr:colOff>30480</xdr:colOff>
                    <xdr:row>84</xdr:row>
                    <xdr:rowOff>190500</xdr:rowOff>
                  </to>
                </anchor>
              </controlPr>
            </control>
          </mc:Choice>
        </mc:AlternateContent>
        <mc:AlternateContent xmlns:mc="http://schemas.openxmlformats.org/markup-compatibility/2006">
          <mc:Choice Requires="x14">
            <control shapeId="28826" r:id="rId56" name="Check Box 154">
              <controlPr defaultSize="0" autoFill="0" autoLine="0" autoPict="0">
                <anchor moveWithCells="1">
                  <from>
                    <xdr:col>4</xdr:col>
                    <xdr:colOff>297180</xdr:colOff>
                    <xdr:row>84</xdr:row>
                    <xdr:rowOff>190500</xdr:rowOff>
                  </from>
                  <to>
                    <xdr:col>5</xdr:col>
                    <xdr:colOff>30480</xdr:colOff>
                    <xdr:row>85</xdr:row>
                    <xdr:rowOff>190500</xdr:rowOff>
                  </to>
                </anchor>
              </controlPr>
            </control>
          </mc:Choice>
        </mc:AlternateContent>
        <mc:AlternateContent xmlns:mc="http://schemas.openxmlformats.org/markup-compatibility/2006">
          <mc:Choice Requires="x14">
            <control shapeId="28827" r:id="rId57" name="Check Box 155">
              <controlPr defaultSize="0" autoFill="0" autoLine="0" autoPict="0">
                <anchor moveWithCells="1">
                  <from>
                    <xdr:col>4</xdr:col>
                    <xdr:colOff>297180</xdr:colOff>
                    <xdr:row>85</xdr:row>
                    <xdr:rowOff>190500</xdr:rowOff>
                  </from>
                  <to>
                    <xdr:col>5</xdr:col>
                    <xdr:colOff>30480</xdr:colOff>
                    <xdr:row>86</xdr:row>
                    <xdr:rowOff>190500</xdr:rowOff>
                  </to>
                </anchor>
              </controlPr>
            </control>
          </mc:Choice>
        </mc:AlternateContent>
        <mc:AlternateContent xmlns:mc="http://schemas.openxmlformats.org/markup-compatibility/2006">
          <mc:Choice Requires="x14">
            <control shapeId="28828" r:id="rId58" name="Check Box 156">
              <controlPr defaultSize="0" autoFill="0" autoLine="0" autoPict="0">
                <anchor moveWithCells="1">
                  <from>
                    <xdr:col>4</xdr:col>
                    <xdr:colOff>297180</xdr:colOff>
                    <xdr:row>86</xdr:row>
                    <xdr:rowOff>190500</xdr:rowOff>
                  </from>
                  <to>
                    <xdr:col>5</xdr:col>
                    <xdr:colOff>30480</xdr:colOff>
                    <xdr:row>87</xdr:row>
                    <xdr:rowOff>190500</xdr:rowOff>
                  </to>
                </anchor>
              </controlPr>
            </control>
          </mc:Choice>
        </mc:AlternateContent>
        <mc:AlternateContent xmlns:mc="http://schemas.openxmlformats.org/markup-compatibility/2006">
          <mc:Choice Requires="x14">
            <control shapeId="28856" r:id="rId59" name="Check Box 184">
              <controlPr defaultSize="0" autoFill="0" autoLine="0" autoPict="0">
                <anchor moveWithCells="1">
                  <from>
                    <xdr:col>4</xdr:col>
                    <xdr:colOff>297180</xdr:colOff>
                    <xdr:row>89</xdr:row>
                    <xdr:rowOff>403860</xdr:rowOff>
                  </from>
                  <to>
                    <xdr:col>5</xdr:col>
                    <xdr:colOff>30480</xdr:colOff>
                    <xdr:row>90</xdr:row>
                    <xdr:rowOff>190500</xdr:rowOff>
                  </to>
                </anchor>
              </controlPr>
            </control>
          </mc:Choice>
        </mc:AlternateContent>
        <mc:AlternateContent xmlns:mc="http://schemas.openxmlformats.org/markup-compatibility/2006">
          <mc:Choice Requires="x14">
            <control shapeId="28857" r:id="rId60" name="Check Box 185">
              <controlPr defaultSize="0" autoFill="0" autoLine="0" autoPict="0">
                <anchor moveWithCells="1">
                  <from>
                    <xdr:col>4</xdr:col>
                    <xdr:colOff>297180</xdr:colOff>
                    <xdr:row>90</xdr:row>
                    <xdr:rowOff>190500</xdr:rowOff>
                  </from>
                  <to>
                    <xdr:col>5</xdr:col>
                    <xdr:colOff>30480</xdr:colOff>
                    <xdr:row>91</xdr:row>
                    <xdr:rowOff>190500</xdr:rowOff>
                  </to>
                </anchor>
              </controlPr>
            </control>
          </mc:Choice>
        </mc:AlternateContent>
        <mc:AlternateContent xmlns:mc="http://schemas.openxmlformats.org/markup-compatibility/2006">
          <mc:Choice Requires="x14">
            <control shapeId="28858" r:id="rId61" name="Check Box 186">
              <controlPr defaultSize="0" autoFill="0" autoLine="0" autoPict="0">
                <anchor moveWithCells="1">
                  <from>
                    <xdr:col>4</xdr:col>
                    <xdr:colOff>297180</xdr:colOff>
                    <xdr:row>91</xdr:row>
                    <xdr:rowOff>190500</xdr:rowOff>
                  </from>
                  <to>
                    <xdr:col>5</xdr:col>
                    <xdr:colOff>30480</xdr:colOff>
                    <xdr:row>92</xdr:row>
                    <xdr:rowOff>190500</xdr:rowOff>
                  </to>
                </anchor>
              </controlPr>
            </control>
          </mc:Choice>
        </mc:AlternateContent>
        <mc:AlternateContent xmlns:mc="http://schemas.openxmlformats.org/markup-compatibility/2006">
          <mc:Choice Requires="x14">
            <control shapeId="28859" r:id="rId62" name="Check Box 187">
              <controlPr defaultSize="0" autoFill="0" autoLine="0" autoPict="0">
                <anchor moveWithCells="1">
                  <from>
                    <xdr:col>4</xdr:col>
                    <xdr:colOff>297180</xdr:colOff>
                    <xdr:row>92</xdr:row>
                    <xdr:rowOff>190500</xdr:rowOff>
                  </from>
                  <to>
                    <xdr:col>5</xdr:col>
                    <xdr:colOff>30480</xdr:colOff>
                    <xdr:row>93</xdr:row>
                    <xdr:rowOff>190500</xdr:rowOff>
                  </to>
                </anchor>
              </controlPr>
            </control>
          </mc:Choice>
        </mc:AlternateContent>
        <mc:AlternateContent xmlns:mc="http://schemas.openxmlformats.org/markup-compatibility/2006">
          <mc:Choice Requires="x14">
            <control shapeId="28860" r:id="rId63" name="Check Box 188">
              <controlPr defaultSize="0" autoFill="0" autoLine="0" autoPict="0">
                <anchor moveWithCells="1">
                  <from>
                    <xdr:col>4</xdr:col>
                    <xdr:colOff>297180</xdr:colOff>
                    <xdr:row>93</xdr:row>
                    <xdr:rowOff>190500</xdr:rowOff>
                  </from>
                  <to>
                    <xdr:col>5</xdr:col>
                    <xdr:colOff>30480</xdr:colOff>
                    <xdr:row>94</xdr:row>
                    <xdr:rowOff>190500</xdr:rowOff>
                  </to>
                </anchor>
              </controlPr>
            </control>
          </mc:Choice>
        </mc:AlternateContent>
        <mc:AlternateContent xmlns:mc="http://schemas.openxmlformats.org/markup-compatibility/2006">
          <mc:Choice Requires="x14">
            <control shapeId="28861" r:id="rId64" name="Check Box 189">
              <controlPr defaultSize="0" autoFill="0" autoLine="0" autoPict="0">
                <anchor moveWithCells="1">
                  <from>
                    <xdr:col>4</xdr:col>
                    <xdr:colOff>297180</xdr:colOff>
                    <xdr:row>94</xdr:row>
                    <xdr:rowOff>190500</xdr:rowOff>
                  </from>
                  <to>
                    <xdr:col>5</xdr:col>
                    <xdr:colOff>30480</xdr:colOff>
                    <xdr:row>95</xdr:row>
                    <xdr:rowOff>190500</xdr:rowOff>
                  </to>
                </anchor>
              </controlPr>
            </control>
          </mc:Choice>
        </mc:AlternateContent>
        <mc:AlternateContent xmlns:mc="http://schemas.openxmlformats.org/markup-compatibility/2006">
          <mc:Choice Requires="x14">
            <control shapeId="28862" r:id="rId65" name="Check Box 190">
              <controlPr defaultSize="0" autoFill="0" autoLine="0" autoPict="0">
                <anchor moveWithCells="1">
                  <from>
                    <xdr:col>4</xdr:col>
                    <xdr:colOff>297180</xdr:colOff>
                    <xdr:row>95</xdr:row>
                    <xdr:rowOff>190500</xdr:rowOff>
                  </from>
                  <to>
                    <xdr:col>5</xdr:col>
                    <xdr:colOff>30480</xdr:colOff>
                    <xdr:row>96</xdr:row>
                    <xdr:rowOff>190500</xdr:rowOff>
                  </to>
                </anchor>
              </controlPr>
            </control>
          </mc:Choice>
        </mc:AlternateContent>
        <mc:AlternateContent xmlns:mc="http://schemas.openxmlformats.org/markup-compatibility/2006">
          <mc:Choice Requires="x14">
            <control shapeId="28863" r:id="rId66" name="Check Box 191">
              <controlPr defaultSize="0" autoFill="0" autoLine="0" autoPict="0">
                <anchor moveWithCells="1">
                  <from>
                    <xdr:col>4</xdr:col>
                    <xdr:colOff>297180</xdr:colOff>
                    <xdr:row>96</xdr:row>
                    <xdr:rowOff>190500</xdr:rowOff>
                  </from>
                  <to>
                    <xdr:col>5</xdr:col>
                    <xdr:colOff>30480</xdr:colOff>
                    <xdr:row>97</xdr:row>
                    <xdr:rowOff>190500</xdr:rowOff>
                  </to>
                </anchor>
              </controlPr>
            </control>
          </mc:Choice>
        </mc:AlternateContent>
        <mc:AlternateContent xmlns:mc="http://schemas.openxmlformats.org/markup-compatibility/2006">
          <mc:Choice Requires="x14">
            <control shapeId="28864" r:id="rId67" name="Check Box 192">
              <controlPr defaultSize="0" autoFill="0" autoLine="0" autoPict="0">
                <anchor moveWithCells="1">
                  <from>
                    <xdr:col>4</xdr:col>
                    <xdr:colOff>297180</xdr:colOff>
                    <xdr:row>97</xdr:row>
                    <xdr:rowOff>190500</xdr:rowOff>
                  </from>
                  <to>
                    <xdr:col>5</xdr:col>
                    <xdr:colOff>30480</xdr:colOff>
                    <xdr:row>98</xdr:row>
                    <xdr:rowOff>190500</xdr:rowOff>
                  </to>
                </anchor>
              </controlPr>
            </control>
          </mc:Choice>
        </mc:AlternateContent>
        <mc:AlternateContent xmlns:mc="http://schemas.openxmlformats.org/markup-compatibility/2006">
          <mc:Choice Requires="x14">
            <control shapeId="28865" r:id="rId68" name="Check Box 193">
              <controlPr defaultSize="0" autoFill="0" autoLine="0" autoPict="0">
                <anchor moveWithCells="1">
                  <from>
                    <xdr:col>4</xdr:col>
                    <xdr:colOff>297180</xdr:colOff>
                    <xdr:row>98</xdr:row>
                    <xdr:rowOff>190500</xdr:rowOff>
                  </from>
                  <to>
                    <xdr:col>5</xdr:col>
                    <xdr:colOff>30480</xdr:colOff>
                    <xdr:row>99</xdr:row>
                    <xdr:rowOff>190500</xdr:rowOff>
                  </to>
                </anchor>
              </controlPr>
            </control>
          </mc:Choice>
        </mc:AlternateContent>
        <mc:AlternateContent xmlns:mc="http://schemas.openxmlformats.org/markup-compatibility/2006">
          <mc:Choice Requires="x14">
            <control shapeId="28866" r:id="rId69" name="Check Box 194">
              <controlPr defaultSize="0" autoFill="0" autoLine="0" autoPict="0">
                <anchor moveWithCells="1">
                  <from>
                    <xdr:col>4</xdr:col>
                    <xdr:colOff>297180</xdr:colOff>
                    <xdr:row>99</xdr:row>
                    <xdr:rowOff>190500</xdr:rowOff>
                  </from>
                  <to>
                    <xdr:col>5</xdr:col>
                    <xdr:colOff>30480</xdr:colOff>
                    <xdr:row>100</xdr:row>
                    <xdr:rowOff>190500</xdr:rowOff>
                  </to>
                </anchor>
              </controlPr>
            </control>
          </mc:Choice>
        </mc:AlternateContent>
        <mc:AlternateContent xmlns:mc="http://schemas.openxmlformats.org/markup-compatibility/2006">
          <mc:Choice Requires="x14">
            <control shapeId="28892" r:id="rId70" name="Check Box 220">
              <controlPr defaultSize="0" autoFill="0" autoLine="0" autoPict="0">
                <anchor moveWithCells="1">
                  <from>
                    <xdr:col>4</xdr:col>
                    <xdr:colOff>297180</xdr:colOff>
                    <xdr:row>102</xdr:row>
                    <xdr:rowOff>403860</xdr:rowOff>
                  </from>
                  <to>
                    <xdr:col>5</xdr:col>
                    <xdr:colOff>30480</xdr:colOff>
                    <xdr:row>103</xdr:row>
                    <xdr:rowOff>190500</xdr:rowOff>
                  </to>
                </anchor>
              </controlPr>
            </control>
          </mc:Choice>
        </mc:AlternateContent>
        <mc:AlternateContent xmlns:mc="http://schemas.openxmlformats.org/markup-compatibility/2006">
          <mc:Choice Requires="x14">
            <control shapeId="28893" r:id="rId71" name="Check Box 221">
              <controlPr defaultSize="0" autoFill="0" autoLine="0" autoPict="0">
                <anchor moveWithCells="1">
                  <from>
                    <xdr:col>4</xdr:col>
                    <xdr:colOff>297180</xdr:colOff>
                    <xdr:row>103</xdr:row>
                    <xdr:rowOff>190500</xdr:rowOff>
                  </from>
                  <to>
                    <xdr:col>5</xdr:col>
                    <xdr:colOff>30480</xdr:colOff>
                    <xdr:row>104</xdr:row>
                    <xdr:rowOff>190500</xdr:rowOff>
                  </to>
                </anchor>
              </controlPr>
            </control>
          </mc:Choice>
        </mc:AlternateContent>
        <mc:AlternateContent xmlns:mc="http://schemas.openxmlformats.org/markup-compatibility/2006">
          <mc:Choice Requires="x14">
            <control shapeId="28894" r:id="rId72" name="Check Box 222">
              <controlPr defaultSize="0" autoFill="0" autoLine="0" autoPict="0">
                <anchor moveWithCells="1">
                  <from>
                    <xdr:col>4</xdr:col>
                    <xdr:colOff>297180</xdr:colOff>
                    <xdr:row>104</xdr:row>
                    <xdr:rowOff>190500</xdr:rowOff>
                  </from>
                  <to>
                    <xdr:col>5</xdr:col>
                    <xdr:colOff>30480</xdr:colOff>
                    <xdr:row>105</xdr:row>
                    <xdr:rowOff>190500</xdr:rowOff>
                  </to>
                </anchor>
              </controlPr>
            </control>
          </mc:Choice>
        </mc:AlternateContent>
        <mc:AlternateContent xmlns:mc="http://schemas.openxmlformats.org/markup-compatibility/2006">
          <mc:Choice Requires="x14">
            <control shapeId="28895" r:id="rId73" name="Check Box 223">
              <controlPr defaultSize="0" autoFill="0" autoLine="0" autoPict="0">
                <anchor moveWithCells="1">
                  <from>
                    <xdr:col>4</xdr:col>
                    <xdr:colOff>297180</xdr:colOff>
                    <xdr:row>105</xdr:row>
                    <xdr:rowOff>190500</xdr:rowOff>
                  </from>
                  <to>
                    <xdr:col>5</xdr:col>
                    <xdr:colOff>30480</xdr:colOff>
                    <xdr:row>106</xdr:row>
                    <xdr:rowOff>190500</xdr:rowOff>
                  </to>
                </anchor>
              </controlPr>
            </control>
          </mc:Choice>
        </mc:AlternateContent>
        <mc:AlternateContent xmlns:mc="http://schemas.openxmlformats.org/markup-compatibility/2006">
          <mc:Choice Requires="x14">
            <control shapeId="28896" r:id="rId74" name="Check Box 224">
              <controlPr defaultSize="0" autoFill="0" autoLine="0" autoPict="0">
                <anchor moveWithCells="1">
                  <from>
                    <xdr:col>4</xdr:col>
                    <xdr:colOff>297180</xdr:colOff>
                    <xdr:row>106</xdr:row>
                    <xdr:rowOff>190500</xdr:rowOff>
                  </from>
                  <to>
                    <xdr:col>5</xdr:col>
                    <xdr:colOff>30480</xdr:colOff>
                    <xdr:row>107</xdr:row>
                    <xdr:rowOff>190500</xdr:rowOff>
                  </to>
                </anchor>
              </controlPr>
            </control>
          </mc:Choice>
        </mc:AlternateContent>
        <mc:AlternateContent xmlns:mc="http://schemas.openxmlformats.org/markup-compatibility/2006">
          <mc:Choice Requires="x14">
            <control shapeId="28897" r:id="rId75" name="Check Box 225">
              <controlPr defaultSize="0" autoFill="0" autoLine="0" autoPict="0">
                <anchor moveWithCells="1">
                  <from>
                    <xdr:col>4</xdr:col>
                    <xdr:colOff>297180</xdr:colOff>
                    <xdr:row>107</xdr:row>
                    <xdr:rowOff>190500</xdr:rowOff>
                  </from>
                  <to>
                    <xdr:col>5</xdr:col>
                    <xdr:colOff>30480</xdr:colOff>
                    <xdr:row>108</xdr:row>
                    <xdr:rowOff>190500</xdr:rowOff>
                  </to>
                </anchor>
              </controlPr>
            </control>
          </mc:Choice>
        </mc:AlternateContent>
        <mc:AlternateContent xmlns:mc="http://schemas.openxmlformats.org/markup-compatibility/2006">
          <mc:Choice Requires="x14">
            <control shapeId="28898" r:id="rId76" name="Check Box 226">
              <controlPr defaultSize="0" autoFill="0" autoLine="0" autoPict="0">
                <anchor moveWithCells="1">
                  <from>
                    <xdr:col>4</xdr:col>
                    <xdr:colOff>297180</xdr:colOff>
                    <xdr:row>108</xdr:row>
                    <xdr:rowOff>190500</xdr:rowOff>
                  </from>
                  <to>
                    <xdr:col>5</xdr:col>
                    <xdr:colOff>30480</xdr:colOff>
                    <xdr:row>109</xdr:row>
                    <xdr:rowOff>190500</xdr:rowOff>
                  </to>
                </anchor>
              </controlPr>
            </control>
          </mc:Choice>
        </mc:AlternateContent>
        <mc:AlternateContent xmlns:mc="http://schemas.openxmlformats.org/markup-compatibility/2006">
          <mc:Choice Requires="x14">
            <control shapeId="28899" r:id="rId77" name="Check Box 227">
              <controlPr defaultSize="0" autoFill="0" autoLine="0" autoPict="0">
                <anchor moveWithCells="1">
                  <from>
                    <xdr:col>4</xdr:col>
                    <xdr:colOff>297180</xdr:colOff>
                    <xdr:row>109</xdr:row>
                    <xdr:rowOff>190500</xdr:rowOff>
                  </from>
                  <to>
                    <xdr:col>5</xdr:col>
                    <xdr:colOff>30480</xdr:colOff>
                    <xdr:row>110</xdr:row>
                    <xdr:rowOff>190500</xdr:rowOff>
                  </to>
                </anchor>
              </controlPr>
            </control>
          </mc:Choice>
        </mc:AlternateContent>
        <mc:AlternateContent xmlns:mc="http://schemas.openxmlformats.org/markup-compatibility/2006">
          <mc:Choice Requires="x14">
            <control shapeId="28900" r:id="rId78" name="Check Box 228">
              <controlPr defaultSize="0" autoFill="0" autoLine="0" autoPict="0">
                <anchor moveWithCells="1">
                  <from>
                    <xdr:col>4</xdr:col>
                    <xdr:colOff>297180</xdr:colOff>
                    <xdr:row>110</xdr:row>
                    <xdr:rowOff>190500</xdr:rowOff>
                  </from>
                  <to>
                    <xdr:col>5</xdr:col>
                    <xdr:colOff>30480</xdr:colOff>
                    <xdr:row>111</xdr:row>
                    <xdr:rowOff>190500</xdr:rowOff>
                  </to>
                </anchor>
              </controlPr>
            </control>
          </mc:Choice>
        </mc:AlternateContent>
        <mc:AlternateContent xmlns:mc="http://schemas.openxmlformats.org/markup-compatibility/2006">
          <mc:Choice Requires="x14">
            <control shapeId="28901" r:id="rId79" name="Check Box 229">
              <controlPr defaultSize="0" autoFill="0" autoLine="0" autoPict="0">
                <anchor moveWithCells="1">
                  <from>
                    <xdr:col>4</xdr:col>
                    <xdr:colOff>297180</xdr:colOff>
                    <xdr:row>111</xdr:row>
                    <xdr:rowOff>190500</xdr:rowOff>
                  </from>
                  <to>
                    <xdr:col>5</xdr:col>
                    <xdr:colOff>30480</xdr:colOff>
                    <xdr:row>112</xdr:row>
                    <xdr:rowOff>190500</xdr:rowOff>
                  </to>
                </anchor>
              </controlPr>
            </control>
          </mc:Choice>
        </mc:AlternateContent>
        <mc:AlternateContent xmlns:mc="http://schemas.openxmlformats.org/markup-compatibility/2006">
          <mc:Choice Requires="x14">
            <control shapeId="28902" r:id="rId80" name="Option Button 230">
              <controlPr defaultSize="0" autoFill="0" autoLine="0" autoPict="0" macro="[0]!RecyclablePercentage">
                <anchor moveWithCells="1">
                  <from>
                    <xdr:col>4</xdr:col>
                    <xdr:colOff>441960</xdr:colOff>
                    <xdr:row>9</xdr:row>
                    <xdr:rowOff>7620</xdr:rowOff>
                  </from>
                  <to>
                    <xdr:col>6</xdr:col>
                    <xdr:colOff>792480</xdr:colOff>
                    <xdr:row>10</xdr:row>
                    <xdr:rowOff>38100</xdr:rowOff>
                  </to>
                </anchor>
              </controlPr>
            </control>
          </mc:Choice>
        </mc:AlternateContent>
        <mc:AlternateContent xmlns:mc="http://schemas.openxmlformats.org/markup-compatibility/2006">
          <mc:Choice Requires="x14">
            <control shapeId="28903" r:id="rId81" name="Option Button 231">
              <controlPr defaultSize="0" autoFill="0" autoLine="0" autoPict="0" macro="[0]!RecyclablePercentage">
                <anchor moveWithCells="1">
                  <from>
                    <xdr:col>8</xdr:col>
                    <xdr:colOff>99060</xdr:colOff>
                    <xdr:row>9</xdr:row>
                    <xdr:rowOff>22860</xdr:rowOff>
                  </from>
                  <to>
                    <xdr:col>10</xdr:col>
                    <xdr:colOff>365760</xdr:colOff>
                    <xdr:row>10</xdr:row>
                    <xdr:rowOff>60960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D9DDB0-190F-40AD-B2CC-A70773FB2635}">
  <sheetPr codeName="Sheet11"/>
  <dimension ref="B1:O95"/>
  <sheetViews>
    <sheetView topLeftCell="A46" zoomScale="85" zoomScaleNormal="85" workbookViewId="0">
      <selection activeCell="H62" sqref="H62:H64"/>
    </sheetView>
  </sheetViews>
  <sheetFormatPr defaultRowHeight="15.6"/>
  <cols>
    <col min="2" max="6" width="14.59765625" customWidth="1"/>
    <col min="7" max="7" width="16" customWidth="1"/>
    <col min="8" max="8" width="15.8984375" customWidth="1"/>
    <col min="9" max="9" width="14.59765625" customWidth="1"/>
    <col min="10" max="10" width="15.19921875" customWidth="1"/>
    <col min="11" max="11" width="15.59765625" customWidth="1"/>
    <col min="12" max="12" width="14" customWidth="1"/>
    <col min="13" max="13" width="13.69921875" customWidth="1"/>
    <col min="14" max="14" width="12.59765625" customWidth="1"/>
    <col min="15" max="15" width="11.3984375" customWidth="1"/>
    <col min="16" max="19" width="14.59765625" customWidth="1"/>
  </cols>
  <sheetData>
    <row r="1" spans="2:8">
      <c r="B1" s="26"/>
    </row>
    <row r="2" spans="2:8">
      <c r="B2" s="26" t="s">
        <v>121</v>
      </c>
      <c r="E2" s="52">
        <f>'Material Tonnage Values '!AA10</f>
        <v>1</v>
      </c>
    </row>
    <row r="4" spans="2:8">
      <c r="B4" s="26" t="s">
        <v>122</v>
      </c>
    </row>
    <row r="5" spans="2:8">
      <c r="B5" s="298" t="s">
        <v>120</v>
      </c>
      <c r="C5" s="299"/>
      <c r="D5" s="300"/>
      <c r="E5" s="90" t="s">
        <v>116</v>
      </c>
      <c r="F5" s="90" t="s">
        <v>257</v>
      </c>
      <c r="G5" s="92" t="s">
        <v>5</v>
      </c>
    </row>
    <row r="6" spans="2:8">
      <c r="B6" s="195" t="s">
        <v>117</v>
      </c>
      <c r="C6" s="196"/>
      <c r="D6" s="197"/>
      <c r="E6" s="91">
        <f>'Material Tonnage Values '!H18</f>
        <v>0</v>
      </c>
      <c r="F6" s="91">
        <f>'Material Tonnage Values '!J18</f>
        <v>0</v>
      </c>
      <c r="G6" s="33">
        <f>'Material Tonnage Values '!L18</f>
        <v>0</v>
      </c>
    </row>
    <row r="7" spans="2:8">
      <c r="B7" s="195" t="s">
        <v>118</v>
      </c>
      <c r="C7" s="196"/>
      <c r="D7" s="197"/>
      <c r="E7" s="91">
        <f>'Material Tonnage Values '!H19</f>
        <v>0</v>
      </c>
      <c r="F7" s="91">
        <f>'Material Tonnage Values '!J19</f>
        <v>0</v>
      </c>
      <c r="G7" s="33">
        <f>'Material Tonnage Values '!L19</f>
        <v>0</v>
      </c>
    </row>
    <row r="8" spans="2:8">
      <c r="B8" s="195" t="s">
        <v>119</v>
      </c>
      <c r="C8" s="196"/>
      <c r="D8" s="197"/>
      <c r="E8" s="91">
        <f>'Material Tonnage Values '!H20</f>
        <v>0</v>
      </c>
      <c r="F8" s="91">
        <f>'Material Tonnage Values '!J20</f>
        <v>0</v>
      </c>
      <c r="G8" s="33">
        <f>'Material Tonnage Values '!L20</f>
        <v>0</v>
      </c>
    </row>
    <row r="10" spans="2:8">
      <c r="B10" s="26" t="s">
        <v>181</v>
      </c>
    </row>
    <row r="11" spans="2:8">
      <c r="B11" s="298" t="s">
        <v>120</v>
      </c>
      <c r="C11" s="299"/>
      <c r="D11" s="300"/>
      <c r="E11" s="90" t="s">
        <v>116</v>
      </c>
      <c r="F11" s="90" t="s">
        <v>257</v>
      </c>
      <c r="G11" s="92" t="s">
        <v>5</v>
      </c>
    </row>
    <row r="12" spans="2:8">
      <c r="B12" s="195" t="s">
        <v>117</v>
      </c>
      <c r="C12" s="196"/>
      <c r="D12" s="197"/>
      <c r="E12" s="91" cm="1">
        <f t="array" ref="E12">_xlfn.IFS($E$2=1,E6,$E$2=2,$E$6*$B$19,$E$2=3,E6,$E$2=4,$E$6*$B$19)</f>
        <v>0</v>
      </c>
      <c r="F12" s="91" cm="1">
        <f t="array" ref="F12">_xlfn.IFS($E$2=1,F6,$E$2=2,$E$6*C19,$E$2=3,F6,$E$2=4,$E$6*C19)</f>
        <v>0</v>
      </c>
      <c r="G12" s="33" cm="1">
        <f t="array" ref="G12">_xlfn.IFS($E$2=1,G6,$E$2=2,$E$6*D19,$E$2=3,G6,$E$2=4,$E$6*D19)</f>
        <v>0</v>
      </c>
    </row>
    <row r="13" spans="2:8">
      <c r="B13" s="195" t="s">
        <v>118</v>
      </c>
      <c r="C13" s="196"/>
      <c r="D13" s="197"/>
      <c r="E13" s="91">
        <f t="shared" ref="E13:F14" si="0">E7</f>
        <v>0</v>
      </c>
      <c r="F13" s="91">
        <f t="shared" si="0"/>
        <v>0</v>
      </c>
      <c r="G13" s="33">
        <f>G7</f>
        <v>0</v>
      </c>
    </row>
    <row r="14" spans="2:8">
      <c r="B14" s="195" t="s">
        <v>119</v>
      </c>
      <c r="C14" s="196"/>
      <c r="D14" s="197"/>
      <c r="E14" s="91">
        <f t="shared" si="0"/>
        <v>0</v>
      </c>
      <c r="F14" s="91">
        <f t="shared" si="0"/>
        <v>0</v>
      </c>
      <c r="G14" s="33">
        <f>G8</f>
        <v>0</v>
      </c>
    </row>
    <row r="15" spans="2:8">
      <c r="B15" s="195" t="s">
        <v>130</v>
      </c>
      <c r="C15" s="196"/>
      <c r="D15" s="197"/>
      <c r="E15" s="33">
        <f>E14*E13/52</f>
        <v>0</v>
      </c>
      <c r="F15" s="33">
        <f>F14*F13/52</f>
        <v>0</v>
      </c>
      <c r="G15" s="33">
        <f>G14*G13/52</f>
        <v>0</v>
      </c>
      <c r="H15" t="s">
        <v>131</v>
      </c>
    </row>
    <row r="16" spans="2:8">
      <c r="E16" s="52"/>
      <c r="F16" s="52"/>
      <c r="G16" s="52"/>
      <c r="H16" s="52"/>
    </row>
    <row r="17" spans="2:11">
      <c r="B17" s="26" t="s">
        <v>137</v>
      </c>
      <c r="G17" s="52"/>
      <c r="H17" s="52"/>
    </row>
    <row r="18" spans="2:11">
      <c r="B18" s="90" t="s">
        <v>116</v>
      </c>
      <c r="C18" s="90" t="s">
        <v>257</v>
      </c>
      <c r="D18" s="92" t="s">
        <v>5</v>
      </c>
      <c r="F18" s="52"/>
      <c r="G18" s="52"/>
    </row>
    <row r="19" spans="2:11">
      <c r="B19" s="148">
        <v>0.68</v>
      </c>
      <c r="C19" s="148">
        <v>0.23499999999999999</v>
      </c>
      <c r="D19" s="149">
        <v>8.5000000000000006E-2</v>
      </c>
      <c r="E19" t="s">
        <v>260</v>
      </c>
      <c r="K19" s="67"/>
    </row>
    <row r="20" spans="2:11">
      <c r="B20" s="87"/>
      <c r="C20" s="87"/>
      <c r="D20" s="87"/>
      <c r="E20" s="87"/>
    </row>
    <row r="21" spans="2:11">
      <c r="B21" s="26" t="s">
        <v>228</v>
      </c>
    </row>
    <row r="22" spans="2:11">
      <c r="B22" s="298" t="s">
        <v>120</v>
      </c>
      <c r="C22" s="299"/>
      <c r="D22" s="300"/>
      <c r="E22" s="90" t="s">
        <v>116</v>
      </c>
      <c r="F22" s="90" t="s">
        <v>257</v>
      </c>
      <c r="G22" s="92" t="s">
        <v>5</v>
      </c>
      <c r="H22" s="92" t="s">
        <v>229</v>
      </c>
      <c r="I22" s="92" t="s">
        <v>180</v>
      </c>
      <c r="J22" s="92" t="s">
        <v>254</v>
      </c>
    </row>
    <row r="23" spans="2:11">
      <c r="B23" s="195" t="s">
        <v>117</v>
      </c>
      <c r="C23" s="196"/>
      <c r="D23" s="197"/>
      <c r="E23" s="91">
        <f>E12+SUM('Recyclable Estimates'!AB28:AB113)</f>
        <v>0</v>
      </c>
      <c r="F23" s="91">
        <f>'Recyclable Estimates'!I7</f>
        <v>0</v>
      </c>
      <c r="G23" s="33">
        <f>G12</f>
        <v>0</v>
      </c>
      <c r="H23" s="33">
        <f>SUM(F23:G23)</f>
        <v>0</v>
      </c>
      <c r="I23" s="33">
        <f>'Recyclable Estimates'!AA7-'Recyclable Estimates'!I7</f>
        <v>0</v>
      </c>
      <c r="J23" s="33">
        <f>E23+I23</f>
        <v>0</v>
      </c>
    </row>
    <row r="24" spans="2:11">
      <c r="B24" s="87"/>
      <c r="C24" s="87"/>
      <c r="D24" s="87"/>
      <c r="E24" s="87"/>
    </row>
    <row r="25" spans="2:11" ht="16.2" thickBot="1">
      <c r="B25" s="26" t="s">
        <v>183</v>
      </c>
    </row>
    <row r="26" spans="2:11" ht="18.600000000000001" thickBot="1">
      <c r="B26" s="47" t="s">
        <v>124</v>
      </c>
      <c r="C26" s="88"/>
      <c r="D26" s="88"/>
      <c r="E26" s="88"/>
      <c r="F26" s="88"/>
      <c r="G26" s="88"/>
      <c r="H26" s="88"/>
      <c r="I26" s="89"/>
    </row>
    <row r="27" spans="2:11">
      <c r="B27" s="37" t="s">
        <v>169</v>
      </c>
      <c r="C27" s="106">
        <f>'Cost Estimates'!E16</f>
        <v>0</v>
      </c>
      <c r="D27" s="98" t="s">
        <v>205</v>
      </c>
      <c r="E27" s="98"/>
      <c r="F27" s="107">
        <f>'Cost Estimates'!J16</f>
        <v>0</v>
      </c>
      <c r="G27" s="39" t="s">
        <v>127</v>
      </c>
      <c r="H27" s="40"/>
      <c r="I27" s="43">
        <f>'Cost Estimates'!N16</f>
        <v>0</v>
      </c>
    </row>
    <row r="28" spans="2:11">
      <c r="B28" s="36" t="s">
        <v>126</v>
      </c>
      <c r="C28" s="33">
        <f>'Cost Estimates'!E17</f>
        <v>0</v>
      </c>
      <c r="D28" s="99" t="s">
        <v>9</v>
      </c>
      <c r="E28" s="99"/>
      <c r="F28" s="96">
        <f>'Cost Estimates'!J17</f>
        <v>0</v>
      </c>
      <c r="G28" s="34" t="s">
        <v>128</v>
      </c>
      <c r="H28" s="35"/>
      <c r="I28" s="97">
        <f>'Cost Estimates'!N17</f>
        <v>0</v>
      </c>
    </row>
    <row r="29" spans="2:11" ht="16.2" thickBot="1">
      <c r="B29" s="79" t="s">
        <v>129</v>
      </c>
      <c r="C29" s="93">
        <f>'Cost Estimates'!E18</f>
        <v>0</v>
      </c>
      <c r="D29" s="178" t="s">
        <v>68</v>
      </c>
      <c r="E29" s="180"/>
      <c r="F29" s="95">
        <f>'Cost Estimates'!J18</f>
        <v>0</v>
      </c>
      <c r="G29" s="81" t="s">
        <v>125</v>
      </c>
      <c r="H29" s="82"/>
      <c r="I29" s="94">
        <f>'Cost Estimates'!N18</f>
        <v>0</v>
      </c>
    </row>
    <row r="30" spans="2:11" ht="16.2" thickBot="1">
      <c r="B30" s="28"/>
      <c r="C30" s="28"/>
      <c r="D30" s="28"/>
      <c r="E30" s="28"/>
      <c r="F30" s="28"/>
      <c r="G30" s="28"/>
      <c r="H30" s="28"/>
      <c r="I30" s="28"/>
    </row>
    <row r="31" spans="2:11" ht="18.600000000000001" thickBot="1">
      <c r="B31" s="47" t="s">
        <v>258</v>
      </c>
      <c r="C31" s="45"/>
      <c r="D31" s="45"/>
      <c r="E31" s="45"/>
      <c r="F31" s="45"/>
      <c r="G31" s="45"/>
      <c r="H31" s="45"/>
      <c r="I31" s="46"/>
    </row>
    <row r="32" spans="2:11">
      <c r="B32" s="37" t="s">
        <v>169</v>
      </c>
      <c r="C32" s="96">
        <f>'Cost Estimates'!E21</f>
        <v>0</v>
      </c>
      <c r="D32" s="104" t="s">
        <v>205</v>
      </c>
      <c r="E32" s="105"/>
      <c r="F32" s="33">
        <f>'Cost Estimates'!J21</f>
        <v>0</v>
      </c>
      <c r="G32" s="39" t="s">
        <v>127</v>
      </c>
      <c r="H32" s="40"/>
      <c r="I32" s="97">
        <f>'Cost Estimates'!N21</f>
        <v>0</v>
      </c>
    </row>
    <row r="33" spans="2:12">
      <c r="B33" s="36" t="s">
        <v>126</v>
      </c>
      <c r="C33" s="33">
        <f>'Cost Estimates'!E22</f>
        <v>0</v>
      </c>
      <c r="D33" s="100" t="s">
        <v>9</v>
      </c>
      <c r="E33" s="101"/>
      <c r="F33" s="96">
        <f>'Cost Estimates'!J22</f>
        <v>0</v>
      </c>
      <c r="G33" s="34" t="s">
        <v>128</v>
      </c>
      <c r="H33" s="35"/>
      <c r="I33" s="97">
        <f>'Cost Estimates'!N22</f>
        <v>0</v>
      </c>
    </row>
    <row r="34" spans="2:12" ht="16.2" thickBot="1">
      <c r="B34" s="79" t="s">
        <v>129</v>
      </c>
      <c r="C34" s="93">
        <f>'Cost Estimates'!E23</f>
        <v>0</v>
      </c>
      <c r="D34" s="102" t="s">
        <v>68</v>
      </c>
      <c r="E34" s="103"/>
      <c r="F34" s="95">
        <f>'Cost Estimates'!J23</f>
        <v>0</v>
      </c>
      <c r="G34" s="81" t="s">
        <v>125</v>
      </c>
      <c r="H34" s="82"/>
      <c r="I34" s="94">
        <f>'Cost Estimates'!N23</f>
        <v>0</v>
      </c>
    </row>
    <row r="35" spans="2:12" ht="16.2" thickBot="1">
      <c r="B35" s="28"/>
      <c r="C35" s="28"/>
      <c r="D35" s="28"/>
      <c r="E35" s="28"/>
      <c r="F35" s="28"/>
      <c r="G35" s="28"/>
      <c r="H35" s="28"/>
      <c r="I35" s="28"/>
    </row>
    <row r="36" spans="2:12" ht="18.600000000000001" thickBot="1">
      <c r="B36" s="47" t="s">
        <v>132</v>
      </c>
      <c r="C36" s="45"/>
      <c r="D36" s="45"/>
      <c r="E36" s="45"/>
      <c r="F36" s="45"/>
      <c r="G36" s="45"/>
      <c r="H36" s="45"/>
      <c r="I36" s="46"/>
    </row>
    <row r="37" spans="2:12">
      <c r="B37" s="37" t="s">
        <v>169</v>
      </c>
      <c r="C37" s="96">
        <f>'Cost Estimates'!E26</f>
        <v>0</v>
      </c>
      <c r="D37" s="104" t="s">
        <v>205</v>
      </c>
      <c r="E37" s="105"/>
      <c r="F37" s="33">
        <f>'Cost Estimates'!J26</f>
        <v>0</v>
      </c>
      <c r="G37" s="39" t="s">
        <v>127</v>
      </c>
      <c r="H37" s="40"/>
      <c r="I37" s="97">
        <f>'Cost Estimates'!N26</f>
        <v>0</v>
      </c>
    </row>
    <row r="38" spans="2:12">
      <c r="B38" s="36" t="s">
        <v>126</v>
      </c>
      <c r="C38" s="33">
        <f>'Cost Estimates'!E27</f>
        <v>0</v>
      </c>
      <c r="D38" s="100" t="s">
        <v>9</v>
      </c>
      <c r="E38" s="101"/>
      <c r="F38" s="96">
        <f>'Cost Estimates'!J27</f>
        <v>0</v>
      </c>
      <c r="G38" s="34" t="s">
        <v>128</v>
      </c>
      <c r="H38" s="35"/>
      <c r="I38" s="97">
        <f>'Cost Estimates'!N27</f>
        <v>0</v>
      </c>
    </row>
    <row r="39" spans="2:12" ht="16.2" thickBot="1">
      <c r="B39" s="79" t="s">
        <v>129</v>
      </c>
      <c r="C39" s="93">
        <f>'Cost Estimates'!E28</f>
        <v>0</v>
      </c>
      <c r="D39" s="102" t="s">
        <v>68</v>
      </c>
      <c r="E39" s="103"/>
      <c r="F39" s="95">
        <f>'Cost Estimates'!J28</f>
        <v>0</v>
      </c>
      <c r="G39" s="81" t="s">
        <v>125</v>
      </c>
      <c r="H39" s="82"/>
      <c r="I39" s="94">
        <f>'Cost Estimates'!N28</f>
        <v>0</v>
      </c>
    </row>
    <row r="41" spans="2:12" ht="16.2" thickBot="1">
      <c r="B41" s="26" t="s">
        <v>133</v>
      </c>
    </row>
    <row r="42" spans="2:12">
      <c r="B42" s="48" t="s">
        <v>134</v>
      </c>
      <c r="C42" s="53" t="s">
        <v>116</v>
      </c>
      <c r="D42" s="49" t="s">
        <v>257</v>
      </c>
      <c r="E42" s="51" t="s">
        <v>5</v>
      </c>
      <c r="G42" s="115" t="s">
        <v>229</v>
      </c>
      <c r="L42" s="52"/>
    </row>
    <row r="43" spans="2:12" ht="16.2" thickBot="1">
      <c r="B43" s="54" t="e">
        <f>SUM(C43:E43)</f>
        <v>#DIV/0!</v>
      </c>
      <c r="C43" s="93" t="e">
        <f>ROUNDUP(J23/F27,0)</f>
        <v>#DIV/0!</v>
      </c>
      <c r="D43" s="93" t="e">
        <f>ROUNDUP(F23/F32,0)</f>
        <v>#DIV/0!</v>
      </c>
      <c r="E43" s="94" t="e">
        <f>ROUNDUP(G23/F37,0)</f>
        <v>#DIV/0!</v>
      </c>
      <c r="G43" s="116" t="e">
        <f>ROUNDUP(H23/F27,0)</f>
        <v>#DIV/0!</v>
      </c>
      <c r="H43" t="s">
        <v>135</v>
      </c>
    </row>
    <row r="45" spans="2:12" ht="16.2" thickBot="1">
      <c r="B45" s="26" t="s">
        <v>141</v>
      </c>
    </row>
    <row r="46" spans="2:12">
      <c r="B46" s="48" t="s">
        <v>136</v>
      </c>
      <c r="C46" s="53" t="s">
        <v>116</v>
      </c>
      <c r="D46" s="49" t="s">
        <v>257</v>
      </c>
      <c r="E46" s="51" t="s">
        <v>5</v>
      </c>
      <c r="G46" s="115" t="s">
        <v>229</v>
      </c>
    </row>
    <row r="47" spans="2:12" ht="16.2" thickBot="1">
      <c r="B47" s="54" t="e">
        <f>SUM(C47:E47)</f>
        <v>#DIV/0!</v>
      </c>
      <c r="C47" s="93" t="e">
        <f>ROUNDDOWN(C29/C28,0)*E15</f>
        <v>#DIV/0!</v>
      </c>
      <c r="D47" s="93" t="e">
        <f>ROUNDDOWN(C34/C33,0)*F15</f>
        <v>#DIV/0!</v>
      </c>
      <c r="E47" s="94" t="e">
        <f>ROUNDDOWN(C39/C38,0)*G15</f>
        <v>#DIV/0!</v>
      </c>
      <c r="G47" s="116" t="e">
        <f>ROUNDDOWN(C29/C28,0)*5</f>
        <v>#DIV/0!</v>
      </c>
      <c r="H47" t="s">
        <v>140</v>
      </c>
    </row>
    <row r="49" spans="2:10" ht="16.2" thickBot="1">
      <c r="B49" s="26" t="s">
        <v>138</v>
      </c>
    </row>
    <row r="50" spans="2:10">
      <c r="B50" s="48" t="s">
        <v>144</v>
      </c>
      <c r="C50" s="53" t="s">
        <v>116</v>
      </c>
      <c r="D50" s="49" t="s">
        <v>257</v>
      </c>
      <c r="E50" s="51" t="s">
        <v>5</v>
      </c>
      <c r="G50" s="115" t="s">
        <v>229</v>
      </c>
    </row>
    <row r="51" spans="2:10" ht="16.2" thickBot="1">
      <c r="B51" s="54" t="e">
        <f>MAX(C51:E51)</f>
        <v>#DIV/0!</v>
      </c>
      <c r="C51" s="93" t="e">
        <f>ROUNDUP(C43/C47,0)</f>
        <v>#DIV/0!</v>
      </c>
      <c r="D51" s="93" t="e">
        <f>ROUNDUP(D43/D47,0)</f>
        <v>#DIV/0!</v>
      </c>
      <c r="E51" s="94">
        <f>IFERROR(ROUNDUP(E43/E47,0),0)</f>
        <v>0</v>
      </c>
      <c r="G51" s="116" t="e">
        <f>ROUNDUP(G43/G47,0)</f>
        <v>#DIV/0!</v>
      </c>
      <c r="H51" t="s">
        <v>142</v>
      </c>
    </row>
    <row r="52" spans="2:10">
      <c r="B52" s="52"/>
      <c r="C52" s="52"/>
      <c r="D52" s="52"/>
      <c r="E52" s="52"/>
      <c r="F52" s="52"/>
    </row>
    <row r="53" spans="2:10" ht="16.2" thickBot="1">
      <c r="B53" s="26" t="s">
        <v>143</v>
      </c>
    </row>
    <row r="54" spans="2:10">
      <c r="B54" s="48" t="s">
        <v>148</v>
      </c>
      <c r="C54" s="50" t="s">
        <v>134</v>
      </c>
      <c r="D54" s="50" t="s">
        <v>149</v>
      </c>
      <c r="E54" s="50" t="s">
        <v>126</v>
      </c>
      <c r="F54" s="50" t="s">
        <v>145</v>
      </c>
      <c r="G54" s="50" t="s">
        <v>150</v>
      </c>
      <c r="H54" s="50" t="s">
        <v>146</v>
      </c>
      <c r="I54" s="50" t="s">
        <v>147</v>
      </c>
      <c r="J54" s="51" t="s">
        <v>151</v>
      </c>
    </row>
    <row r="55" spans="2:10">
      <c r="B55" s="55" t="s">
        <v>116</v>
      </c>
      <c r="C55" s="33" t="e">
        <f>C43</f>
        <v>#DIV/0!</v>
      </c>
      <c r="D55" s="33">
        <f>C28</f>
        <v>0</v>
      </c>
      <c r="E55" s="33" t="e">
        <f>C55*D55</f>
        <v>#DIV/0!</v>
      </c>
      <c r="F55" s="96">
        <f>I27</f>
        <v>0</v>
      </c>
      <c r="G55" s="96" t="e">
        <f>F55*E55</f>
        <v>#DIV/0!</v>
      </c>
      <c r="H55" s="96">
        <f>I28</f>
        <v>0</v>
      </c>
      <c r="I55" s="33">
        <f>I29</f>
        <v>0</v>
      </c>
      <c r="J55" s="97" t="e">
        <f>E55*H55*I55</f>
        <v>#DIV/0!</v>
      </c>
    </row>
    <row r="56" spans="2:10">
      <c r="B56" s="55" t="s">
        <v>257</v>
      </c>
      <c r="C56" s="33" t="e">
        <f>D43</f>
        <v>#DIV/0!</v>
      </c>
      <c r="D56" s="33">
        <f>C33</f>
        <v>0</v>
      </c>
      <c r="E56" s="33" t="e">
        <f>C56*D56</f>
        <v>#DIV/0!</v>
      </c>
      <c r="F56" s="96">
        <f>I32</f>
        <v>0</v>
      </c>
      <c r="G56" s="96" t="e">
        <f>F56*E56</f>
        <v>#DIV/0!</v>
      </c>
      <c r="H56" s="96">
        <f>I33</f>
        <v>0</v>
      </c>
      <c r="I56" s="33">
        <f>I34</f>
        <v>0</v>
      </c>
      <c r="J56" s="97" t="e">
        <f>E56*H56*I56</f>
        <v>#DIV/0!</v>
      </c>
    </row>
    <row r="57" spans="2:10" ht="16.2" thickBot="1">
      <c r="B57" s="56" t="s">
        <v>5</v>
      </c>
      <c r="C57" s="93" t="e">
        <f>E43</f>
        <v>#DIV/0!</v>
      </c>
      <c r="D57" s="93">
        <f>C38</f>
        <v>0</v>
      </c>
      <c r="E57" s="93" t="e">
        <f>C57*D57</f>
        <v>#DIV/0!</v>
      </c>
      <c r="F57" s="95">
        <f>I37</f>
        <v>0</v>
      </c>
      <c r="G57" s="95" t="e">
        <f>F57*E57</f>
        <v>#DIV/0!</v>
      </c>
      <c r="H57" s="95">
        <f>I38</f>
        <v>0</v>
      </c>
      <c r="I57" s="59">
        <f>I39</f>
        <v>0</v>
      </c>
      <c r="J57" s="60" t="e">
        <f>E57*H57*I57</f>
        <v>#DIV/0!</v>
      </c>
    </row>
    <row r="58" spans="2:10" ht="16.2" thickBot="1">
      <c r="G58" s="57"/>
      <c r="I58" s="61" t="s">
        <v>152</v>
      </c>
      <c r="J58" s="62" t="e">
        <f>SUM(G55:G57,J55:J57)</f>
        <v>#DIV/0!</v>
      </c>
    </row>
    <row r="59" spans="2:10">
      <c r="B59" s="117"/>
      <c r="C59" s="52"/>
      <c r="D59" s="52"/>
      <c r="E59" s="52"/>
      <c r="F59" s="68"/>
      <c r="G59" s="68"/>
      <c r="H59" s="68"/>
      <c r="I59" s="52"/>
      <c r="J59" s="68"/>
    </row>
    <row r="60" spans="2:10" ht="16.2" thickBot="1">
      <c r="B60" s="26" t="s">
        <v>153</v>
      </c>
      <c r="G60" s="26" t="s">
        <v>206</v>
      </c>
    </row>
    <row r="61" spans="2:10">
      <c r="B61" s="48" t="s">
        <v>148</v>
      </c>
      <c r="C61" s="50" t="s">
        <v>126</v>
      </c>
      <c r="D61" s="50" t="s">
        <v>154</v>
      </c>
      <c r="E61" s="51" t="s">
        <v>154</v>
      </c>
      <c r="G61" s="48" t="s">
        <v>148</v>
      </c>
      <c r="H61" s="50" t="s">
        <v>117</v>
      </c>
      <c r="I61" s="50" t="s">
        <v>169</v>
      </c>
      <c r="J61" s="51" t="s">
        <v>157</v>
      </c>
    </row>
    <row r="62" spans="2:10">
      <c r="B62" s="55" t="s">
        <v>116</v>
      </c>
      <c r="C62" s="33" t="e">
        <f>E55</f>
        <v>#DIV/0!</v>
      </c>
      <c r="D62" s="96">
        <f>F28</f>
        <v>0</v>
      </c>
      <c r="E62" s="97" t="e">
        <f>C62*D62</f>
        <v>#DIV/0!</v>
      </c>
      <c r="G62" s="55" t="s">
        <v>116</v>
      </c>
      <c r="H62" s="33">
        <f>J23</f>
        <v>0</v>
      </c>
      <c r="I62" s="96">
        <f>C27</f>
        <v>0</v>
      </c>
      <c r="J62" s="97">
        <f>H62*I62</f>
        <v>0</v>
      </c>
    </row>
    <row r="63" spans="2:10">
      <c r="B63" s="55" t="s">
        <v>257</v>
      </c>
      <c r="C63" s="33" t="e">
        <f>E56</f>
        <v>#DIV/0!</v>
      </c>
      <c r="D63" s="96">
        <f>F33</f>
        <v>0</v>
      </c>
      <c r="E63" s="97" t="e">
        <f>C63*D63</f>
        <v>#DIV/0!</v>
      </c>
      <c r="G63" s="55" t="s">
        <v>257</v>
      </c>
      <c r="H63" s="33">
        <f>F23</f>
        <v>0</v>
      </c>
      <c r="I63" s="96">
        <f>C32</f>
        <v>0</v>
      </c>
      <c r="J63" s="97">
        <f>H63*I63</f>
        <v>0</v>
      </c>
    </row>
    <row r="64" spans="2:10" ht="16.2" thickBot="1">
      <c r="B64" s="56" t="s">
        <v>5</v>
      </c>
      <c r="C64" s="93" t="e">
        <f>E57</f>
        <v>#DIV/0!</v>
      </c>
      <c r="D64" s="95">
        <f>F38</f>
        <v>0</v>
      </c>
      <c r="E64" s="58" t="e">
        <f>C64*D64</f>
        <v>#DIV/0!</v>
      </c>
      <c r="G64" s="56" t="s">
        <v>5</v>
      </c>
      <c r="H64" s="93">
        <f>G23</f>
        <v>0</v>
      </c>
      <c r="I64" s="95">
        <f>C37</f>
        <v>0</v>
      </c>
      <c r="J64" s="58">
        <f>H64*I64</f>
        <v>0</v>
      </c>
    </row>
    <row r="65" spans="2:12" ht="16.2" thickBot="1">
      <c r="D65" s="61" t="s">
        <v>7</v>
      </c>
      <c r="E65" s="62" t="e">
        <f>SUM(E62:E64)</f>
        <v>#DIV/0!</v>
      </c>
      <c r="I65" s="61" t="s">
        <v>8</v>
      </c>
      <c r="J65" s="62">
        <f>SUM(J62:J64)</f>
        <v>0</v>
      </c>
    </row>
    <row r="66" spans="2:12">
      <c r="J66" s="68"/>
    </row>
    <row r="67" spans="2:12" ht="16.2" thickBot="1">
      <c r="B67" s="26" t="s">
        <v>214</v>
      </c>
      <c r="J67" s="68"/>
    </row>
    <row r="68" spans="2:12">
      <c r="B68" s="48" t="s">
        <v>148</v>
      </c>
      <c r="C68" s="50" t="s">
        <v>215</v>
      </c>
      <c r="D68" s="50" t="s">
        <v>158</v>
      </c>
      <c r="E68" s="51" t="s">
        <v>217</v>
      </c>
      <c r="G68" s="26" t="s">
        <v>216</v>
      </c>
      <c r="J68" s="52">
        <f>'Truck Cost Estimates'!AA8</f>
        <v>2</v>
      </c>
    </row>
    <row r="69" spans="2:12">
      <c r="B69" s="55" t="s">
        <v>158</v>
      </c>
      <c r="C69" s="33" t="e">
        <f>B51</f>
        <v>#DIV/0!</v>
      </c>
      <c r="D69" s="96">
        <f>IF(J68=1,'Truck Cost Estimates'!J10,'Truck Cost Estimates'!H25)</f>
        <v>4174.1169207088051</v>
      </c>
      <c r="E69" s="97" t="e">
        <f>C69*D69</f>
        <v>#DIV/0!</v>
      </c>
      <c r="J69" s="68"/>
    </row>
    <row r="70" spans="2:12">
      <c r="J70" s="68"/>
    </row>
    <row r="71" spans="2:12" ht="16.2" thickBot="1">
      <c r="B71" s="26" t="s">
        <v>156</v>
      </c>
    </row>
    <row r="72" spans="2:12">
      <c r="B72" s="48" t="s">
        <v>148</v>
      </c>
      <c r="C72" s="50" t="s">
        <v>155</v>
      </c>
      <c r="D72" s="50" t="s">
        <v>154</v>
      </c>
      <c r="E72" s="50" t="s">
        <v>145</v>
      </c>
      <c r="F72" s="50" t="s">
        <v>146</v>
      </c>
      <c r="G72" s="50" t="s">
        <v>68</v>
      </c>
      <c r="H72" s="50" t="s">
        <v>158</v>
      </c>
      <c r="I72" s="51" t="s">
        <v>51</v>
      </c>
      <c r="K72" s="115" t="s">
        <v>236</v>
      </c>
    </row>
    <row r="73" spans="2:12" ht="16.2" thickBot="1">
      <c r="B73" s="55" t="s">
        <v>116</v>
      </c>
      <c r="C73" s="96">
        <f>J62</f>
        <v>0</v>
      </c>
      <c r="D73" s="96" t="e">
        <f>E62</f>
        <v>#DIV/0!</v>
      </c>
      <c r="E73" s="96" t="e">
        <f>G55</f>
        <v>#DIV/0!</v>
      </c>
      <c r="F73" s="96" t="e">
        <f>J55</f>
        <v>#DIV/0!</v>
      </c>
      <c r="G73" s="96">
        <f>F29</f>
        <v>0</v>
      </c>
      <c r="H73" s="96" t="e">
        <f>E69</f>
        <v>#DIV/0!</v>
      </c>
      <c r="I73" s="97" t="e">
        <f>SUM(C73:G73)</f>
        <v>#DIV/0!</v>
      </c>
      <c r="J73" s="57"/>
      <c r="K73" s="129" t="e">
        <f>'Recyclable Estimates'!M24*-1</f>
        <v>#DIV/0!</v>
      </c>
      <c r="L73" t="s">
        <v>255</v>
      </c>
    </row>
    <row r="74" spans="2:12">
      <c r="B74" s="55" t="s">
        <v>257</v>
      </c>
      <c r="C74" s="96">
        <f>J63</f>
        <v>0</v>
      </c>
      <c r="D74" s="96" t="e">
        <f>E63</f>
        <v>#DIV/0!</v>
      </c>
      <c r="E74" s="96" t="e">
        <f>G56</f>
        <v>#DIV/0!</v>
      </c>
      <c r="F74" s="96" t="e">
        <f>J56</f>
        <v>#DIV/0!</v>
      </c>
      <c r="G74" s="96">
        <f>F34</f>
        <v>0</v>
      </c>
      <c r="H74" s="64"/>
      <c r="I74" s="97" t="e">
        <f>SUM(C74:G74)</f>
        <v>#DIV/0!</v>
      </c>
    </row>
    <row r="75" spans="2:12" ht="16.2" thickBot="1">
      <c r="B75" s="56" t="s">
        <v>5</v>
      </c>
      <c r="C75" s="95">
        <f>J64</f>
        <v>0</v>
      </c>
      <c r="D75" s="95" t="e">
        <f>E64</f>
        <v>#DIV/0!</v>
      </c>
      <c r="E75" s="95" t="e">
        <f>G57</f>
        <v>#DIV/0!</v>
      </c>
      <c r="F75" s="95" t="e">
        <f>J57</f>
        <v>#DIV/0!</v>
      </c>
      <c r="G75" s="95">
        <f>F39</f>
        <v>0</v>
      </c>
      <c r="H75" s="65"/>
      <c r="I75" s="58" t="e">
        <f>SUM(C75:G75)</f>
        <v>#DIV/0!</v>
      </c>
    </row>
    <row r="76" spans="2:12">
      <c r="G76" s="57"/>
    </row>
    <row r="77" spans="2:12" ht="16.2" thickBot="1">
      <c r="B77" s="26" t="s">
        <v>224</v>
      </c>
      <c r="G77" s="57"/>
    </row>
    <row r="78" spans="2:12">
      <c r="B78" s="48" t="s">
        <v>148</v>
      </c>
      <c r="C78" s="50" t="s">
        <v>154</v>
      </c>
      <c r="D78" s="50" t="s">
        <v>145</v>
      </c>
      <c r="E78" s="50" t="s">
        <v>146</v>
      </c>
      <c r="F78" s="50" t="s">
        <v>161</v>
      </c>
      <c r="G78" s="50" t="s">
        <v>225</v>
      </c>
      <c r="H78" s="50" t="s">
        <v>226</v>
      </c>
      <c r="I78" s="51" t="s">
        <v>227</v>
      </c>
    </row>
    <row r="79" spans="2:12" ht="16.2" thickBot="1">
      <c r="B79" s="56" t="s">
        <v>257</v>
      </c>
      <c r="C79" s="95" t="e">
        <f>D74</f>
        <v>#DIV/0!</v>
      </c>
      <c r="D79" s="95" t="e">
        <f>E74</f>
        <v>#DIV/0!</v>
      </c>
      <c r="E79" s="95" t="e">
        <f>J56</f>
        <v>#DIV/0!</v>
      </c>
      <c r="F79" s="95">
        <f>IFERROR(SUM(C79:E79)/G79,0)</f>
        <v>0</v>
      </c>
      <c r="G79" s="93">
        <f>'Recyclable Estimates'!I7</f>
        <v>0</v>
      </c>
      <c r="H79" s="95" t="e">
        <f>H73/D83</f>
        <v>#DIV/0!</v>
      </c>
      <c r="I79" s="58" t="e">
        <f>SUM(H79,F79)</f>
        <v>#DIV/0!</v>
      </c>
    </row>
    <row r="80" spans="2:12">
      <c r="G80" s="57"/>
    </row>
    <row r="81" spans="2:15" ht="16.2" thickBot="1">
      <c r="B81" s="26" t="s">
        <v>159</v>
      </c>
    </row>
    <row r="82" spans="2:15">
      <c r="B82" s="48" t="s">
        <v>148</v>
      </c>
      <c r="C82" s="50" t="s">
        <v>51</v>
      </c>
      <c r="D82" s="50" t="s">
        <v>160</v>
      </c>
      <c r="E82" s="51" t="s">
        <v>161</v>
      </c>
    </row>
    <row r="83" spans="2:15" ht="16.2" thickBot="1">
      <c r="B83" s="56" t="s">
        <v>51</v>
      </c>
      <c r="C83" s="95" t="e">
        <f>SUM(H73,I73:I75)+K73</f>
        <v>#DIV/0!</v>
      </c>
      <c r="D83" s="93">
        <f>SUM(E23:G23)+I23</f>
        <v>0</v>
      </c>
      <c r="E83" s="58" t="e">
        <f>C83/D83</f>
        <v>#DIV/0!</v>
      </c>
      <c r="F83" s="67"/>
      <c r="G83" s="57"/>
    </row>
    <row r="84" spans="2:15">
      <c r="B84" s="117"/>
      <c r="C84" s="68"/>
      <c r="D84" s="52"/>
      <c r="E84" s="68"/>
      <c r="F84" s="67"/>
      <c r="G84" s="57"/>
    </row>
    <row r="85" spans="2:15">
      <c r="B85" s="117"/>
      <c r="C85" s="68"/>
      <c r="D85" s="52"/>
      <c r="E85" s="68"/>
      <c r="F85" s="67"/>
      <c r="G85" s="57"/>
    </row>
    <row r="86" spans="2:15" ht="16.2" thickBot="1">
      <c r="B86" s="26" t="s">
        <v>232</v>
      </c>
      <c r="C86" s="68"/>
      <c r="D86" s="52"/>
      <c r="E86" s="68"/>
    </row>
    <row r="87" spans="2:15">
      <c r="B87" s="48" t="s">
        <v>148</v>
      </c>
      <c r="C87" s="50" t="s">
        <v>134</v>
      </c>
      <c r="D87" s="50" t="s">
        <v>149</v>
      </c>
      <c r="E87" s="50" t="s">
        <v>126</v>
      </c>
      <c r="F87" s="50" t="s">
        <v>145</v>
      </c>
      <c r="G87" s="50" t="s">
        <v>150</v>
      </c>
      <c r="H87" s="50" t="s">
        <v>146</v>
      </c>
      <c r="I87" s="50" t="s">
        <v>147</v>
      </c>
      <c r="J87" s="51" t="s">
        <v>151</v>
      </c>
    </row>
    <row r="88" spans="2:15" ht="16.2" thickBot="1">
      <c r="B88" s="56" t="s">
        <v>229</v>
      </c>
      <c r="C88" s="93" t="e">
        <f>G43</f>
        <v>#DIV/0!</v>
      </c>
      <c r="D88" s="93">
        <f>D55</f>
        <v>0</v>
      </c>
      <c r="E88" s="93" t="e">
        <f>C88*D88</f>
        <v>#DIV/0!</v>
      </c>
      <c r="F88" s="95">
        <f>F55</f>
        <v>0</v>
      </c>
      <c r="G88" s="95" t="e">
        <f>F88*E88</f>
        <v>#DIV/0!</v>
      </c>
      <c r="H88" s="95">
        <f>H55</f>
        <v>0</v>
      </c>
      <c r="I88" s="93">
        <f>I55</f>
        <v>0</v>
      </c>
      <c r="J88" s="58" t="e">
        <f>E88*H88*I88</f>
        <v>#DIV/0!</v>
      </c>
    </row>
    <row r="89" spans="2:15" ht="16.2" thickBot="1">
      <c r="B89" s="117"/>
      <c r="C89" s="52"/>
      <c r="D89" s="52"/>
      <c r="E89" s="52"/>
      <c r="F89" s="68"/>
      <c r="G89" s="68"/>
      <c r="H89" s="68"/>
      <c r="I89" s="61" t="s">
        <v>152</v>
      </c>
      <c r="J89" s="62" t="e">
        <f>SUM(G88,J88)</f>
        <v>#DIV/0!</v>
      </c>
    </row>
    <row r="90" spans="2:15" ht="16.2" thickBot="1">
      <c r="B90" s="117"/>
      <c r="C90" s="52"/>
      <c r="D90" s="52"/>
      <c r="E90" s="52"/>
      <c r="F90" s="68"/>
      <c r="G90" s="68"/>
      <c r="H90" s="68"/>
      <c r="I90" s="52"/>
      <c r="J90" s="68"/>
    </row>
    <row r="91" spans="2:15">
      <c r="B91" s="48" t="s">
        <v>148</v>
      </c>
      <c r="C91" s="50" t="s">
        <v>126</v>
      </c>
      <c r="D91" s="50" t="s">
        <v>154</v>
      </c>
      <c r="E91" s="51" t="s">
        <v>154</v>
      </c>
      <c r="F91" s="68"/>
      <c r="G91" s="48" t="s">
        <v>148</v>
      </c>
      <c r="H91" s="50" t="s">
        <v>117</v>
      </c>
      <c r="I91" s="50" t="s">
        <v>169</v>
      </c>
      <c r="J91" s="51" t="s">
        <v>157</v>
      </c>
    </row>
    <row r="92" spans="2:15" ht="16.2" thickBot="1">
      <c r="B92" s="56" t="s">
        <v>230</v>
      </c>
      <c r="C92" s="93" t="e">
        <f>E88</f>
        <v>#DIV/0!</v>
      </c>
      <c r="D92" s="95">
        <f>D62</f>
        <v>0</v>
      </c>
      <c r="E92" s="58" t="e">
        <f>C92*D92</f>
        <v>#DIV/0!</v>
      </c>
      <c r="F92" s="68"/>
      <c r="G92" s="55" t="s">
        <v>230</v>
      </c>
      <c r="H92" s="33">
        <f>H23</f>
        <v>0</v>
      </c>
      <c r="I92" s="96">
        <f>I62</f>
        <v>0</v>
      </c>
      <c r="J92" s="97">
        <f>H92*I92</f>
        <v>0</v>
      </c>
    </row>
    <row r="93" spans="2:15" ht="16.2" thickBot="1">
      <c r="B93" s="117"/>
      <c r="C93" s="52"/>
      <c r="D93" s="52"/>
      <c r="E93" s="52"/>
      <c r="F93" s="68"/>
      <c r="G93" s="68"/>
      <c r="H93" s="68"/>
      <c r="I93" s="52"/>
      <c r="J93" s="68"/>
    </row>
    <row r="94" spans="2:15">
      <c r="B94" s="48" t="s">
        <v>148</v>
      </c>
      <c r="C94" s="50" t="s">
        <v>215</v>
      </c>
      <c r="D94" s="50" t="s">
        <v>158</v>
      </c>
      <c r="E94" s="51" t="s">
        <v>217</v>
      </c>
      <c r="F94" s="68"/>
      <c r="G94" s="48" t="s">
        <v>148</v>
      </c>
      <c r="H94" s="50" t="s">
        <v>155</v>
      </c>
      <c r="I94" s="50" t="s">
        <v>154</v>
      </c>
      <c r="J94" s="50" t="s">
        <v>145</v>
      </c>
      <c r="K94" s="50" t="s">
        <v>146</v>
      </c>
      <c r="L94" s="50" t="s">
        <v>68</v>
      </c>
      <c r="M94" s="50" t="s">
        <v>158</v>
      </c>
      <c r="N94" s="49" t="s">
        <v>51</v>
      </c>
      <c r="O94" s="51" t="s">
        <v>231</v>
      </c>
    </row>
    <row r="95" spans="2:15" ht="16.2" thickBot="1">
      <c r="B95" s="55" t="s">
        <v>158</v>
      </c>
      <c r="C95" s="33" t="e">
        <f>G51</f>
        <v>#DIV/0!</v>
      </c>
      <c r="D95" s="96">
        <f>D69</f>
        <v>4174.1169207088051</v>
      </c>
      <c r="E95" s="97" t="e">
        <f>C95*D95</f>
        <v>#DIV/0!</v>
      </c>
      <c r="F95" s="68"/>
      <c r="G95" s="56" t="s">
        <v>230</v>
      </c>
      <c r="H95" s="95">
        <f>J92</f>
        <v>0</v>
      </c>
      <c r="I95" s="95" t="e">
        <f>E92</f>
        <v>#DIV/0!</v>
      </c>
      <c r="J95" s="95" t="e">
        <f>G88</f>
        <v>#DIV/0!</v>
      </c>
      <c r="K95" s="95" t="e">
        <f>J88</f>
        <v>#DIV/0!</v>
      </c>
      <c r="L95" s="95">
        <f>F29</f>
        <v>0</v>
      </c>
      <c r="M95" s="95" t="e">
        <f>E95</f>
        <v>#DIV/0!</v>
      </c>
      <c r="N95" s="113" t="e">
        <f>SUM(H95:M95)</f>
        <v>#DIV/0!</v>
      </c>
      <c r="O95" s="58" t="e">
        <f>N95/H23</f>
        <v>#DIV/0!</v>
      </c>
    </row>
  </sheetData>
  <mergeCells count="12">
    <mergeCell ref="B12:D12"/>
    <mergeCell ref="B5:D5"/>
    <mergeCell ref="B6:D6"/>
    <mergeCell ref="B7:D7"/>
    <mergeCell ref="B8:D8"/>
    <mergeCell ref="B11:D11"/>
    <mergeCell ref="D29:E29"/>
    <mergeCell ref="B13:D13"/>
    <mergeCell ref="B14:D14"/>
    <mergeCell ref="B15:D15"/>
    <mergeCell ref="B22:D22"/>
    <mergeCell ref="B23:D23"/>
  </mergeCells>
  <conditionalFormatting sqref="C27:C29 F27:F29 I27:I29 C32:C34 F32:F34 I32:I34">
    <cfRule type="expression" dxfId="10" priority="20">
      <formula>$AA$16=1</formula>
    </cfRule>
  </conditionalFormatting>
  <conditionalFormatting sqref="C27:C29 F27:F29 I27:I29">
    <cfRule type="expression" dxfId="9" priority="19">
      <formula>$AA$16=3</formula>
    </cfRule>
  </conditionalFormatting>
  <conditionalFormatting sqref="C32:C34">
    <cfRule type="expression" dxfId="8" priority="16">
      <formula>$AA$16=3</formula>
    </cfRule>
  </conditionalFormatting>
  <conditionalFormatting sqref="C37:C39">
    <cfRule type="expression" dxfId="7" priority="13">
      <formula>$AA$16=1</formula>
    </cfRule>
  </conditionalFormatting>
  <conditionalFormatting sqref="C37:C39">
    <cfRule type="expression" dxfId="6" priority="12">
      <formula>$AA$16=3</formula>
    </cfRule>
  </conditionalFormatting>
  <conditionalFormatting sqref="F32:F34">
    <cfRule type="expression" dxfId="5" priority="11">
      <formula>$AA$16=3</formula>
    </cfRule>
  </conditionalFormatting>
  <conditionalFormatting sqref="F37:F39">
    <cfRule type="expression" dxfId="4" priority="8">
      <formula>$AA$16=1</formula>
    </cfRule>
  </conditionalFormatting>
  <conditionalFormatting sqref="F37:F39">
    <cfRule type="expression" dxfId="3" priority="7">
      <formula>$AA$16=3</formula>
    </cfRule>
  </conditionalFormatting>
  <conditionalFormatting sqref="I32:I34">
    <cfRule type="expression" dxfId="2" priority="6">
      <formula>$AA$16=3</formula>
    </cfRule>
  </conditionalFormatting>
  <conditionalFormatting sqref="I37:I39">
    <cfRule type="expression" dxfId="1" priority="3">
      <formula>$AA$16=1</formula>
    </cfRule>
  </conditionalFormatting>
  <conditionalFormatting sqref="I37:I39">
    <cfRule type="expression" dxfId="0" priority="2">
      <formula>$AA$16=3</formula>
    </cfRule>
  </conditionalFormatting>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C40D5-CBFD-3147-B6F4-45FA382BE5BB}">
  <sheetPr codeName="Sheet1"/>
  <dimension ref="B1:H27"/>
  <sheetViews>
    <sheetView showGridLines="0" zoomScale="160" zoomScaleNormal="160" workbookViewId="0">
      <selection activeCell="C16" sqref="C16"/>
    </sheetView>
  </sheetViews>
  <sheetFormatPr defaultColWidth="11" defaultRowHeight="15.6"/>
  <cols>
    <col min="1" max="1" width="8.59765625" customWidth="1"/>
    <col min="2" max="2" width="28.59765625" bestFit="1" customWidth="1"/>
    <col min="3" max="3" width="13.09765625" customWidth="1"/>
    <col min="4" max="4" width="20.69921875" customWidth="1"/>
    <col min="6" max="6" width="28.19921875" bestFit="1" customWidth="1"/>
    <col min="7" max="7" width="12.5" customWidth="1"/>
    <col min="8" max="8" width="19.19921875" customWidth="1"/>
  </cols>
  <sheetData>
    <row r="1" spans="2:8">
      <c r="F1" s="24"/>
    </row>
    <row r="2" spans="2:8" ht="21" thickBot="1">
      <c r="B2" s="301" t="s">
        <v>41</v>
      </c>
      <c r="C2" s="302"/>
      <c r="D2" s="302"/>
      <c r="F2" s="301" t="s">
        <v>40</v>
      </c>
      <c r="G2" s="302"/>
      <c r="H2" s="302"/>
    </row>
    <row r="3" spans="2:8" ht="16.2" thickBot="1">
      <c r="B3" s="9" t="s">
        <v>10</v>
      </c>
      <c r="C3" s="16" t="s">
        <v>20</v>
      </c>
      <c r="D3" s="2" t="s">
        <v>12</v>
      </c>
      <c r="F3" s="9" t="s">
        <v>10</v>
      </c>
      <c r="G3" s="16" t="s">
        <v>20</v>
      </c>
      <c r="H3" s="2" t="s">
        <v>12</v>
      </c>
    </row>
    <row r="4" spans="2:8" ht="16.2" thickBot="1">
      <c r="B4" s="14" t="s">
        <v>54</v>
      </c>
      <c r="C4" s="6">
        <v>500</v>
      </c>
      <c r="D4" s="3" t="s">
        <v>43</v>
      </c>
      <c r="F4" s="7" t="s">
        <v>23</v>
      </c>
      <c r="G4" s="6"/>
      <c r="H4" s="15"/>
    </row>
    <row r="5" spans="2:8" ht="16.2" thickBot="1">
      <c r="B5" s="14" t="s">
        <v>55</v>
      </c>
      <c r="C5" s="6">
        <v>2341</v>
      </c>
      <c r="D5" s="3" t="s">
        <v>43</v>
      </c>
      <c r="F5" s="14" t="s">
        <v>21</v>
      </c>
      <c r="G5" s="6"/>
      <c r="H5" s="3"/>
    </row>
    <row r="6" spans="2:8" ht="16.2" thickBot="1">
      <c r="B6" s="14" t="s">
        <v>56</v>
      </c>
      <c r="C6" s="6"/>
      <c r="D6" s="3"/>
      <c r="F6" s="14" t="s">
        <v>22</v>
      </c>
      <c r="G6" s="6"/>
      <c r="H6" s="3"/>
    </row>
    <row r="7" spans="2:8" ht="16.2" thickBot="1">
      <c r="B7" s="14"/>
      <c r="C7" s="6"/>
      <c r="D7" s="3"/>
      <c r="F7" s="7" t="s">
        <v>14</v>
      </c>
      <c r="G7" s="6"/>
      <c r="H7" s="3"/>
    </row>
    <row r="8" spans="2:8" ht="16.2" thickBot="1">
      <c r="B8" s="14"/>
      <c r="C8" s="6"/>
      <c r="D8" s="3"/>
      <c r="F8" s="7" t="s">
        <v>13</v>
      </c>
      <c r="G8" s="6"/>
      <c r="H8" s="3"/>
    </row>
    <row r="9" spans="2:8" ht="16.2" thickBot="1">
      <c r="B9" s="14"/>
      <c r="C9" s="6"/>
      <c r="D9" s="3"/>
      <c r="F9" s="7" t="s">
        <v>58</v>
      </c>
      <c r="G9" s="6"/>
      <c r="H9" s="3"/>
    </row>
    <row r="10" spans="2:8" ht="16.2" thickBot="1">
      <c r="B10" s="14"/>
      <c r="C10" s="6"/>
      <c r="D10" s="3"/>
      <c r="F10" s="7" t="s">
        <v>59</v>
      </c>
      <c r="G10" s="6"/>
      <c r="H10" s="3"/>
    </row>
    <row r="11" spans="2:8" ht="16.2" thickBot="1">
      <c r="B11" s="17" t="s">
        <v>52</v>
      </c>
      <c r="C11" s="18">
        <f>SUM(C4:C10)</f>
        <v>2841</v>
      </c>
      <c r="D11" s="19" t="s">
        <v>50</v>
      </c>
      <c r="F11" s="7" t="s">
        <v>60</v>
      </c>
      <c r="G11" s="6">
        <v>9</v>
      </c>
      <c r="H11" s="3"/>
    </row>
    <row r="12" spans="2:8" ht="16.2" thickBot="1">
      <c r="B12" s="17" t="s">
        <v>53</v>
      </c>
      <c r="C12" s="18">
        <v>355</v>
      </c>
      <c r="D12" s="19"/>
      <c r="F12" s="7" t="s">
        <v>61</v>
      </c>
      <c r="G12" s="6">
        <v>9</v>
      </c>
      <c r="H12" s="3"/>
    </row>
    <row r="13" spans="2:8" ht="16.2" thickBot="1">
      <c r="B13" s="17" t="s">
        <v>62</v>
      </c>
      <c r="C13" s="18">
        <v>342</v>
      </c>
      <c r="D13" s="19"/>
      <c r="F13" s="7" t="s">
        <v>16</v>
      </c>
      <c r="G13" s="13">
        <v>32</v>
      </c>
      <c r="H13" s="3"/>
    </row>
    <row r="14" spans="2:8" ht="16.2" thickBot="1">
      <c r="B14" s="17" t="s">
        <v>58</v>
      </c>
      <c r="C14" s="18">
        <v>15</v>
      </c>
      <c r="D14" s="19"/>
      <c r="F14" s="7" t="s">
        <v>15</v>
      </c>
      <c r="G14" s="13">
        <v>32</v>
      </c>
      <c r="H14" s="3"/>
    </row>
    <row r="15" spans="2:8" ht="16.2" thickBot="1">
      <c r="B15" s="17" t="s">
        <v>59</v>
      </c>
      <c r="C15" s="18">
        <v>15</v>
      </c>
      <c r="D15" s="19"/>
      <c r="F15" s="4" t="s">
        <v>6</v>
      </c>
      <c r="G15" s="13">
        <v>3.5</v>
      </c>
      <c r="H15" s="3"/>
    </row>
    <row r="16" spans="2:8" ht="16.2" thickBot="1">
      <c r="B16" s="17" t="s">
        <v>60</v>
      </c>
      <c r="C16" s="18">
        <v>15</v>
      </c>
      <c r="D16" s="19"/>
      <c r="F16" s="4" t="s">
        <v>11</v>
      </c>
      <c r="G16" s="6">
        <v>4</v>
      </c>
      <c r="H16" s="3"/>
    </row>
    <row r="17" spans="2:8" ht="19.2" customHeight="1" thickBot="1">
      <c r="B17" s="17" t="s">
        <v>61</v>
      </c>
      <c r="C17" s="18">
        <v>15</v>
      </c>
      <c r="D17" s="19"/>
      <c r="F17" s="7" t="s">
        <v>65</v>
      </c>
      <c r="G17" s="6"/>
      <c r="H17" s="3"/>
    </row>
    <row r="18" spans="2:8" ht="16.2" thickBot="1">
      <c r="B18" s="17" t="s">
        <v>63</v>
      </c>
      <c r="C18" s="20">
        <v>26.35</v>
      </c>
      <c r="D18" s="19"/>
      <c r="F18" s="7" t="s">
        <v>66</v>
      </c>
      <c r="G18" s="6"/>
      <c r="H18" s="3"/>
    </row>
    <row r="19" spans="2:8" ht="20.100000000000001" customHeight="1" thickBot="1">
      <c r="B19" s="17" t="s">
        <v>64</v>
      </c>
      <c r="C19" s="20">
        <v>33.5</v>
      </c>
      <c r="D19" s="19"/>
      <c r="F19" s="7" t="s">
        <v>17</v>
      </c>
      <c r="G19" s="13">
        <v>107.5</v>
      </c>
      <c r="H19" s="3"/>
    </row>
    <row r="20" spans="2:8" ht="29.1" customHeight="1" thickBot="1">
      <c r="B20" s="17" t="s">
        <v>6</v>
      </c>
      <c r="C20" s="20">
        <v>22.5</v>
      </c>
      <c r="D20" s="19"/>
      <c r="F20" s="8" t="s">
        <v>18</v>
      </c>
      <c r="G20" s="25">
        <v>2</v>
      </c>
      <c r="H20" s="5"/>
    </row>
    <row r="21" spans="2:8" ht="16.2" thickBot="1">
      <c r="B21" s="17" t="s">
        <v>11</v>
      </c>
      <c r="C21" s="18">
        <v>4</v>
      </c>
      <c r="D21" s="19"/>
      <c r="F21" s="10" t="s">
        <v>8</v>
      </c>
      <c r="G21" s="11">
        <f>IFERROR(#REF!,0)</f>
        <v>0</v>
      </c>
      <c r="H21" s="12" t="s">
        <v>19</v>
      </c>
    </row>
    <row r="22" spans="2:8" ht="16.2" thickBot="1">
      <c r="B22" s="17" t="s">
        <v>65</v>
      </c>
      <c r="C22" s="18"/>
      <c r="D22" s="19"/>
    </row>
    <row r="23" spans="2:8" ht="16.2" thickBot="1">
      <c r="B23" s="17" t="s">
        <v>66</v>
      </c>
      <c r="C23" s="20"/>
      <c r="D23" s="19"/>
    </row>
    <row r="24" spans="2:8" ht="16.2" thickBot="1">
      <c r="B24" s="17" t="s">
        <v>17</v>
      </c>
      <c r="C24" s="20"/>
      <c r="D24" s="19"/>
    </row>
    <row r="25" spans="2:8" ht="16.2" thickBot="1">
      <c r="B25" s="21" t="s">
        <v>18</v>
      </c>
      <c r="C25" s="22"/>
      <c r="D25" s="23"/>
    </row>
    <row r="26" spans="2:8" ht="16.2" thickBot="1">
      <c r="B26" s="10" t="s">
        <v>51</v>
      </c>
      <c r="C26" s="11">
        <f>IFERROR(#REF!,0)</f>
        <v>0</v>
      </c>
      <c r="D26" s="12" t="s">
        <v>19</v>
      </c>
    </row>
    <row r="27" spans="2:8">
      <c r="D27" s="1"/>
    </row>
  </sheetData>
  <mergeCells count="2">
    <mergeCell ref="B2:D2"/>
    <mergeCell ref="F2:H2"/>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9" r:id="rId4" name="Button 5">
              <controlPr defaultSize="0" print="0" autoFill="0" autoPict="0" macro="[0]!Clear_Cells">
                <anchor moveWithCells="1" sizeWithCells="1">
                  <from>
                    <xdr:col>3</xdr:col>
                    <xdr:colOff>30480</xdr:colOff>
                    <xdr:row>25</xdr:row>
                    <xdr:rowOff>30480</xdr:rowOff>
                  </from>
                  <to>
                    <xdr:col>4</xdr:col>
                    <xdr:colOff>0</xdr:colOff>
                    <xdr:row>26</xdr:row>
                    <xdr:rowOff>0</xdr:rowOff>
                  </to>
                </anchor>
              </controlPr>
            </control>
          </mc:Choice>
        </mc:AlternateContent>
        <mc:AlternateContent xmlns:mc="http://schemas.openxmlformats.org/markup-compatibility/2006">
          <mc:Choice Requires="x14">
            <control shapeId="1031" r:id="rId5" name="Button 7">
              <controlPr defaultSize="0" print="0" autoFill="0" autoPict="0" macro="[0]!Clear_Cells3">
                <anchor moveWithCells="1" sizeWithCells="1">
                  <from>
                    <xdr:col>7</xdr:col>
                    <xdr:colOff>0</xdr:colOff>
                    <xdr:row>20</xdr:row>
                    <xdr:rowOff>30480</xdr:rowOff>
                  </from>
                  <to>
                    <xdr:col>8</xdr:col>
                    <xdr:colOff>0</xdr:colOff>
                    <xdr:row>21</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Introduction</vt:lpstr>
      <vt:lpstr>Material Tonnage Values </vt:lpstr>
      <vt:lpstr>Cost Estimates</vt:lpstr>
      <vt:lpstr>Truck Cost Estimates</vt:lpstr>
      <vt:lpstr>Recyclable Estimates</vt:lpstr>
      <vt:lpstr>Values Collected from Sheets</vt:lpstr>
      <vt:lpstr>Input - Archive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Torres</dc:creator>
  <cp:lastModifiedBy>Griffin Walker</cp:lastModifiedBy>
  <cp:lastPrinted>2022-02-09T19:02:33Z</cp:lastPrinted>
  <dcterms:created xsi:type="dcterms:W3CDTF">2019-10-26T23:43:12Z</dcterms:created>
  <dcterms:modified xsi:type="dcterms:W3CDTF">2025-08-28T13:32:23Z</dcterms:modified>
</cp:coreProperties>
</file>