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2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4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ml.chartshapes+xml"/>
  <Override PartName="/xl/charts/chart4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4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4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0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1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5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2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6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6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3.xml" ContentType="application/vnd.openxmlformats-officedocument.drawing+xml"/>
  <Override PartName="/xl/charts/chart66.xml" ContentType="application/vnd.openxmlformats-officedocument.drawingml.chart+xml"/>
  <Override PartName="/xl/drawings/drawing14.xml" ContentType="application/vnd.openxmlformats-officedocument.drawing+xml"/>
  <Override PartName="/xl/charts/chart67.xml" ContentType="application/vnd.openxmlformats-officedocument.drawingml.chart+xml"/>
  <Override PartName="/xl/drawings/drawing15.xml" ContentType="application/vnd.openxmlformats-officedocument.drawing+xml"/>
  <Override PartName="/xl/charts/chart68.xml" ContentType="application/vnd.openxmlformats-officedocument.drawingml.chart+xml"/>
  <Override PartName="/xl/drawings/drawing16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7.xml" ContentType="application/vnd.openxmlformats-officedocument.drawing+xml"/>
  <Override PartName="/xl/charts/chart71.xml" ContentType="application/vnd.openxmlformats-officedocument.drawingml.chart+xml"/>
  <Override PartName="/xl/drawings/drawing18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My Drive\DEC project\Corona project\Submission material\data sets\"/>
    </mc:Choice>
  </mc:AlternateContent>
  <xr:revisionPtr revIDLastSave="0" documentId="8_{C4D06C34-8ABC-495B-89D9-7DADA8047EDE}" xr6:coauthVersionLast="47" xr6:coauthVersionMax="47" xr10:uidLastSave="{00000000-0000-0000-0000-000000000000}"/>
  <bookViews>
    <workbookView xWindow="-120" yWindow="-120" windowWidth="20640" windowHeight="11040" tabRatio="500" firstSheet="13" activeTab="14" xr2:uid="{00000000-000D-0000-FFFF-FFFF00000000}"/>
  </bookViews>
  <sheets>
    <sheet name="Refuse" sheetId="1" r:id="rId1"/>
    <sheet name="Paper Recyclables" sheetId="2" r:id="rId2"/>
    <sheet name="Mixed Recyclables" sheetId="3" r:id="rId3"/>
    <sheet name="All Recyclables" sheetId="4" r:id="rId4"/>
    <sheet name="Total Curbside" sheetId="23" r:id="rId5"/>
    <sheet name="Brush" sheetId="5" r:id="rId6"/>
    <sheet name="Leaves" sheetId="6" r:id="rId7"/>
    <sheet name="B&amp;L" sheetId="7" r:id="rId8"/>
    <sheet name="Recovered" sheetId="8" r:id="rId9"/>
    <sheet name="Total WS" sheetId="9" r:id="rId10"/>
    <sheet name="HH" sheetId="10" r:id="rId11"/>
    <sheet name="recycling pct" sheetId="11" r:id="rId12"/>
    <sheet name="recovery pct" sheetId="12" r:id="rId13"/>
    <sheet name="wgen rate" sheetId="13" r:id="rId14"/>
    <sheet name="disposal rate" sheetId="14" r:id="rId15"/>
    <sheet name="recycling rate" sheetId="15" r:id="rId16"/>
    <sheet name="recovery rate" sheetId="16" r:id="rId17"/>
    <sheet name="delta wgen" sheetId="17" r:id="rId18"/>
    <sheet name="delta disposal" sheetId="18" r:id="rId19"/>
    <sheet name="delta recycling" sheetId="19" r:id="rId20"/>
    <sheet name="delta recovery" sheetId="20" r:id="rId21"/>
    <sheet name="analysis" sheetId="21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9" i="20" l="1"/>
  <c r="S39" i="20"/>
  <c r="T38" i="20"/>
  <c r="S38" i="20"/>
  <c r="T37" i="20"/>
  <c r="S37" i="20"/>
  <c r="T36" i="20"/>
  <c r="S36" i="20"/>
  <c r="T35" i="20"/>
  <c r="S35" i="20"/>
  <c r="T34" i="20"/>
  <c r="S34" i="20"/>
  <c r="T33" i="20"/>
  <c r="S33" i="20"/>
  <c r="T32" i="20"/>
  <c r="S32" i="20"/>
  <c r="T31" i="20"/>
  <c r="S31" i="20"/>
  <c r="T30" i="20"/>
  <c r="S30" i="20"/>
  <c r="T29" i="20"/>
  <c r="S29" i="20"/>
  <c r="T28" i="20"/>
  <c r="S28" i="20"/>
  <c r="T27" i="20"/>
  <c r="S27" i="20"/>
  <c r="T26" i="20"/>
  <c r="S26" i="20"/>
  <c r="T25" i="20"/>
  <c r="S25" i="20"/>
  <c r="T24" i="20"/>
  <c r="S24" i="20"/>
  <c r="T23" i="20"/>
  <c r="S23" i="20"/>
  <c r="T22" i="20"/>
  <c r="S22" i="20"/>
  <c r="T21" i="20"/>
  <c r="S21" i="20"/>
  <c r="T20" i="20"/>
  <c r="S20" i="20"/>
  <c r="T19" i="20"/>
  <c r="S19" i="20"/>
  <c r="T18" i="20"/>
  <c r="S18" i="20"/>
  <c r="T17" i="20"/>
  <c r="S17" i="20"/>
  <c r="T16" i="20"/>
  <c r="S16" i="20"/>
  <c r="T15" i="20"/>
  <c r="S15" i="20"/>
  <c r="T14" i="20"/>
  <c r="S14" i="20"/>
  <c r="T13" i="20"/>
  <c r="S13" i="20"/>
  <c r="T12" i="20"/>
  <c r="S12" i="20"/>
  <c r="T11" i="20"/>
  <c r="S11" i="20"/>
  <c r="T10" i="20"/>
  <c r="S10" i="20"/>
  <c r="T9" i="20"/>
  <c r="S9" i="20"/>
  <c r="T8" i="20"/>
  <c r="S8" i="20"/>
  <c r="T7" i="20"/>
  <c r="S7" i="20"/>
  <c r="T6" i="20"/>
  <c r="S6" i="20"/>
  <c r="T5" i="20"/>
  <c r="S5" i="20"/>
  <c r="T4" i="20"/>
  <c r="S4" i="20"/>
  <c r="U39" i="20"/>
  <c r="T39" i="19"/>
  <c r="S39" i="19"/>
  <c r="T38" i="19"/>
  <c r="S38" i="19"/>
  <c r="T37" i="19"/>
  <c r="S37" i="19"/>
  <c r="T36" i="19"/>
  <c r="S36" i="19"/>
  <c r="T35" i="19"/>
  <c r="S35" i="19"/>
  <c r="T34" i="19"/>
  <c r="S34" i="19"/>
  <c r="T33" i="19"/>
  <c r="S33" i="19"/>
  <c r="T32" i="19"/>
  <c r="S32" i="19"/>
  <c r="T31" i="19"/>
  <c r="S31" i="19"/>
  <c r="T30" i="19"/>
  <c r="S30" i="19"/>
  <c r="T29" i="19"/>
  <c r="S29" i="19"/>
  <c r="T28" i="19"/>
  <c r="S28" i="19"/>
  <c r="T27" i="19"/>
  <c r="S27" i="19"/>
  <c r="T26" i="19"/>
  <c r="S26" i="19"/>
  <c r="T25" i="19"/>
  <c r="S25" i="19"/>
  <c r="T24" i="19"/>
  <c r="S24" i="19"/>
  <c r="T23" i="19"/>
  <c r="S23" i="19"/>
  <c r="T22" i="19"/>
  <c r="S22" i="19"/>
  <c r="T21" i="19"/>
  <c r="S21" i="19"/>
  <c r="T20" i="19"/>
  <c r="S20" i="19"/>
  <c r="T19" i="19"/>
  <c r="S19" i="19"/>
  <c r="T18" i="19"/>
  <c r="S18" i="19"/>
  <c r="T17" i="19"/>
  <c r="S17" i="19"/>
  <c r="T16" i="19"/>
  <c r="S16" i="19"/>
  <c r="T15" i="19"/>
  <c r="S15" i="19"/>
  <c r="T14" i="19"/>
  <c r="S14" i="19"/>
  <c r="T13" i="19"/>
  <c r="S13" i="19"/>
  <c r="T12" i="19"/>
  <c r="S12" i="19"/>
  <c r="T11" i="19"/>
  <c r="S11" i="19"/>
  <c r="T10" i="19"/>
  <c r="S10" i="19"/>
  <c r="T9" i="19"/>
  <c r="S9" i="19"/>
  <c r="T8" i="19"/>
  <c r="S8" i="19"/>
  <c r="T7" i="19"/>
  <c r="S7" i="19"/>
  <c r="T6" i="19"/>
  <c r="S6" i="19"/>
  <c r="T5" i="19"/>
  <c r="S5" i="19"/>
  <c r="T4" i="19"/>
  <c r="S4" i="19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T5" i="18"/>
  <c r="T4" i="18"/>
  <c r="AF39" i="17"/>
  <c r="AE39" i="17"/>
  <c r="AF38" i="17"/>
  <c r="AE38" i="17"/>
  <c r="AF37" i="17"/>
  <c r="AE37" i="17"/>
  <c r="AF36" i="17"/>
  <c r="AE36" i="17"/>
  <c r="AF35" i="17"/>
  <c r="AE35" i="17"/>
  <c r="AF34" i="17"/>
  <c r="AE34" i="17"/>
  <c r="AF33" i="17"/>
  <c r="AE33" i="17"/>
  <c r="AF32" i="17"/>
  <c r="AE32" i="17"/>
  <c r="AF31" i="17"/>
  <c r="AE31" i="17"/>
  <c r="AF30" i="17"/>
  <c r="AE30" i="17"/>
  <c r="AF29" i="17"/>
  <c r="AE29" i="17"/>
  <c r="AF28" i="17"/>
  <c r="AE28" i="17"/>
  <c r="AF27" i="17"/>
  <c r="AE27" i="17"/>
  <c r="AF26" i="17"/>
  <c r="AE26" i="17"/>
  <c r="AF25" i="17"/>
  <c r="AE25" i="17"/>
  <c r="AF24" i="17"/>
  <c r="AE24" i="17"/>
  <c r="AF23" i="17"/>
  <c r="AE23" i="17"/>
  <c r="AF22" i="17"/>
  <c r="AE22" i="17"/>
  <c r="AF21" i="17"/>
  <c r="AE21" i="17"/>
  <c r="AF20" i="17"/>
  <c r="AE20" i="17"/>
  <c r="AF19" i="17"/>
  <c r="AE19" i="17"/>
  <c r="AF18" i="17"/>
  <c r="AE18" i="17"/>
  <c r="AF17" i="17"/>
  <c r="AE17" i="17"/>
  <c r="AF16" i="17"/>
  <c r="AE16" i="17"/>
  <c r="AF15" i="17"/>
  <c r="AE15" i="17"/>
  <c r="AF14" i="17"/>
  <c r="AE14" i="17"/>
  <c r="AF13" i="17"/>
  <c r="AE13" i="17"/>
  <c r="AF12" i="17"/>
  <c r="AE12" i="17"/>
  <c r="AF11" i="17"/>
  <c r="AE11" i="17"/>
  <c r="AF10" i="17"/>
  <c r="AE10" i="17"/>
  <c r="AF9" i="17"/>
  <c r="AE9" i="17"/>
  <c r="AF8" i="17"/>
  <c r="AE8" i="17"/>
  <c r="AF7" i="17"/>
  <c r="AE7" i="17"/>
  <c r="AF6" i="17"/>
  <c r="AE6" i="17"/>
  <c r="AF5" i="17"/>
  <c r="AE5" i="17"/>
  <c r="AF4" i="17"/>
  <c r="AE4" i="17"/>
  <c r="AG39" i="16"/>
  <c r="AF39" i="16"/>
  <c r="AG38" i="16"/>
  <c r="AF38" i="16"/>
  <c r="AG37" i="16"/>
  <c r="AF37" i="16"/>
  <c r="AG36" i="16"/>
  <c r="AF36" i="16"/>
  <c r="AG35" i="16"/>
  <c r="AF35" i="16"/>
  <c r="AG34" i="16"/>
  <c r="AF34" i="16"/>
  <c r="AG33" i="16"/>
  <c r="AF33" i="16"/>
  <c r="AG32" i="16"/>
  <c r="AF32" i="16"/>
  <c r="AG31" i="16"/>
  <c r="AF31" i="16"/>
  <c r="AG30" i="16"/>
  <c r="AF30" i="16"/>
  <c r="AG29" i="16"/>
  <c r="AF29" i="16"/>
  <c r="AG28" i="16"/>
  <c r="AF28" i="16"/>
  <c r="AG27" i="16"/>
  <c r="AF27" i="16"/>
  <c r="AG26" i="16"/>
  <c r="AF26" i="16"/>
  <c r="AG25" i="16"/>
  <c r="AF25" i="16"/>
  <c r="AG24" i="16"/>
  <c r="AF24" i="16"/>
  <c r="AG23" i="16"/>
  <c r="AF23" i="16"/>
  <c r="AG22" i="16"/>
  <c r="AF22" i="16"/>
  <c r="AG21" i="16"/>
  <c r="AF21" i="16"/>
  <c r="AG20" i="16"/>
  <c r="AF20" i="16"/>
  <c r="AG19" i="16"/>
  <c r="AF19" i="16"/>
  <c r="AG18" i="16"/>
  <c r="AF18" i="16"/>
  <c r="AG17" i="16"/>
  <c r="AF17" i="16"/>
  <c r="AG16" i="16"/>
  <c r="AF16" i="16"/>
  <c r="AG15" i="16"/>
  <c r="AF15" i="16"/>
  <c r="AG14" i="16"/>
  <c r="AF14" i="16"/>
  <c r="AG13" i="16"/>
  <c r="AF13" i="16"/>
  <c r="AG12" i="16"/>
  <c r="AF12" i="16"/>
  <c r="AG11" i="16"/>
  <c r="AF11" i="16"/>
  <c r="AG10" i="16"/>
  <c r="AF10" i="16"/>
  <c r="AG9" i="16"/>
  <c r="AF9" i="16"/>
  <c r="AG8" i="16"/>
  <c r="AF8" i="16"/>
  <c r="AG7" i="16"/>
  <c r="AF7" i="16"/>
  <c r="AG6" i="16"/>
  <c r="AF6" i="16"/>
  <c r="AG5" i="16"/>
  <c r="AF5" i="16"/>
  <c r="AG4" i="16"/>
  <c r="AF4" i="16"/>
  <c r="AG39" i="15"/>
  <c r="AG38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5" i="15"/>
  <c r="AG24" i="15"/>
  <c r="AG23" i="15"/>
  <c r="AG22" i="15"/>
  <c r="AG21" i="15"/>
  <c r="AG20" i="15"/>
  <c r="AG19" i="15"/>
  <c r="AG18" i="15"/>
  <c r="AG17" i="15"/>
  <c r="AG16" i="15"/>
  <c r="AG15" i="15"/>
  <c r="AG14" i="15"/>
  <c r="AG13" i="15"/>
  <c r="AG12" i="15"/>
  <c r="AG11" i="15"/>
  <c r="AG10" i="15"/>
  <c r="AG9" i="15"/>
  <c r="AG8" i="15"/>
  <c r="AG7" i="15"/>
  <c r="AG6" i="15"/>
  <c r="AG5" i="15"/>
  <c r="AG4" i="15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AG4" i="14"/>
  <c r="AG42" i="13"/>
  <c r="AF42" i="13"/>
  <c r="AG41" i="13"/>
  <c r="AF41" i="13"/>
  <c r="AG39" i="13"/>
  <c r="AF39" i="13"/>
  <c r="AG38" i="13"/>
  <c r="AF38" i="13"/>
  <c r="AG37" i="13"/>
  <c r="AF37" i="13"/>
  <c r="AG36" i="13"/>
  <c r="AF36" i="13"/>
  <c r="AG35" i="13"/>
  <c r="AF35" i="13"/>
  <c r="AG34" i="13"/>
  <c r="AF34" i="13"/>
  <c r="AG33" i="13"/>
  <c r="AF33" i="13"/>
  <c r="AG32" i="13"/>
  <c r="AF32" i="13"/>
  <c r="AG31" i="13"/>
  <c r="AF31" i="13"/>
  <c r="AG30" i="13"/>
  <c r="AF30" i="13"/>
  <c r="AG29" i="13"/>
  <c r="AF29" i="13"/>
  <c r="AG28" i="13"/>
  <c r="AF28" i="13"/>
  <c r="AG27" i="13"/>
  <c r="AF27" i="13"/>
  <c r="AG26" i="13"/>
  <c r="AF26" i="13"/>
  <c r="AG25" i="13"/>
  <c r="AF25" i="13"/>
  <c r="AG24" i="13"/>
  <c r="AF24" i="13"/>
  <c r="AG23" i="13"/>
  <c r="AF23" i="13"/>
  <c r="AG22" i="13"/>
  <c r="AF22" i="13"/>
  <c r="AG21" i="13"/>
  <c r="AF21" i="13"/>
  <c r="AG20" i="13"/>
  <c r="AF20" i="13"/>
  <c r="AG19" i="13"/>
  <c r="AF19" i="13"/>
  <c r="AG18" i="13"/>
  <c r="AF18" i="13"/>
  <c r="AG17" i="13"/>
  <c r="AF17" i="13"/>
  <c r="AG16" i="13"/>
  <c r="AF16" i="13"/>
  <c r="AG15" i="13"/>
  <c r="AF15" i="13"/>
  <c r="AG14" i="13"/>
  <c r="AF14" i="13"/>
  <c r="AG13" i="13"/>
  <c r="AF13" i="13"/>
  <c r="AG12" i="13"/>
  <c r="AF12" i="13"/>
  <c r="AG11" i="13"/>
  <c r="AF11" i="13"/>
  <c r="AG10" i="13"/>
  <c r="AF10" i="13"/>
  <c r="AG9" i="13"/>
  <c r="AF9" i="13"/>
  <c r="AG8" i="13"/>
  <c r="AF8" i="13"/>
  <c r="AG7" i="13"/>
  <c r="AF7" i="13"/>
  <c r="AG6" i="13"/>
  <c r="AF6" i="13"/>
  <c r="AG5" i="13"/>
  <c r="AF5" i="13"/>
  <c r="AG4" i="13"/>
  <c r="AF4" i="13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AG5" i="12"/>
  <c r="AG4" i="12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AG5" i="11"/>
  <c r="AG4" i="11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AG4" i="8"/>
  <c r="AG39" i="7"/>
  <c r="AG39" i="23"/>
  <c r="AG38" i="23"/>
  <c r="AG37" i="23"/>
  <c r="AG36" i="23"/>
  <c r="AG35" i="23"/>
  <c r="AG34" i="23"/>
  <c r="AG33" i="23"/>
  <c r="AG32" i="23"/>
  <c r="AG31" i="23"/>
  <c r="AG30" i="23"/>
  <c r="AG29" i="23"/>
  <c r="AG28" i="23"/>
  <c r="AG27" i="23"/>
  <c r="AG26" i="23"/>
  <c r="AG25" i="23"/>
  <c r="AG24" i="23"/>
  <c r="AG23" i="23"/>
  <c r="AG22" i="23"/>
  <c r="AG21" i="23"/>
  <c r="AG20" i="23"/>
  <c r="AG19" i="23"/>
  <c r="AG18" i="23"/>
  <c r="AG17" i="23"/>
  <c r="AG16" i="23"/>
  <c r="AG15" i="23"/>
  <c r="AG14" i="23"/>
  <c r="AG13" i="23"/>
  <c r="AG12" i="23"/>
  <c r="AG11" i="23"/>
  <c r="AG10" i="23"/>
  <c r="AG9" i="23"/>
  <c r="AG8" i="23"/>
  <c r="AG7" i="23"/>
  <c r="AG6" i="23"/>
  <c r="AG5" i="23"/>
  <c r="AG4" i="23"/>
  <c r="AG41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F4" i="4"/>
  <c r="AG39" i="3"/>
  <c r="AF39" i="2"/>
  <c r="AG39" i="1"/>
  <c r="N46" i="10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X80" i="7"/>
  <c r="G82" i="7"/>
  <c r="F84" i="7"/>
  <c r="G84" i="7" s="1"/>
  <c r="AC81" i="7"/>
  <c r="AB81" i="7"/>
  <c r="AA81" i="7"/>
  <c r="Z81" i="7"/>
  <c r="Y81" i="7"/>
  <c r="W81" i="7"/>
  <c r="V81" i="7"/>
  <c r="U81" i="7"/>
  <c r="T81" i="7"/>
  <c r="N81" i="7"/>
  <c r="X79" i="7"/>
  <c r="F82" i="7"/>
  <c r="AC79" i="7" l="1"/>
  <c r="T79" i="7" l="1"/>
  <c r="U79" i="7"/>
  <c r="V79" i="7"/>
  <c r="W79" i="7" l="1"/>
  <c r="Z79" i="7" l="1"/>
  <c r="Y79" i="7" l="1"/>
  <c r="AA79" i="7" l="1"/>
  <c r="AB79" i="7" l="1"/>
  <c r="N79" i="7" l="1"/>
  <c r="F83" i="7" s="1"/>
  <c r="G83" i="7" s="1"/>
  <c r="E79" i="7"/>
  <c r="D79" i="7"/>
  <c r="C79" i="7"/>
  <c r="B79" i="7"/>
  <c r="J51" i="7" l="1"/>
  <c r="T49" i="7"/>
  <c r="S49" i="7"/>
  <c r="R49" i="7"/>
  <c r="Q49" i="7"/>
  <c r="P49" i="7"/>
  <c r="O49" i="7"/>
  <c r="N51" i="7" s="1"/>
  <c r="N49" i="7"/>
  <c r="M49" i="7"/>
  <c r="L49" i="7"/>
  <c r="K49" i="7"/>
  <c r="J49" i="7"/>
  <c r="I49" i="7"/>
  <c r="H49" i="7"/>
  <c r="G49" i="7"/>
  <c r="F49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AF39" i="6" l="1"/>
  <c r="AE39" i="6"/>
  <c r="AD39" i="6"/>
  <c r="AC39" i="6"/>
  <c r="AB39" i="6"/>
  <c r="AA39" i="6"/>
  <c r="Z39" i="6"/>
  <c r="Y39" i="6"/>
  <c r="X39" i="6"/>
  <c r="W39" i="6"/>
  <c r="V39" i="6"/>
  <c r="U39" i="6"/>
  <c r="B39" i="15"/>
  <c r="J39" i="14"/>
  <c r="H39" i="14"/>
  <c r="G39" i="14"/>
  <c r="F39" i="14"/>
  <c r="E39" i="14"/>
  <c r="D39" i="14"/>
  <c r="C39" i="14"/>
  <c r="B39" i="14"/>
  <c r="B39" i="23" l="1"/>
  <c r="B39" i="11" s="1"/>
  <c r="AD38" i="23"/>
  <c r="AD38" i="11" s="1"/>
  <c r="AC38" i="23"/>
  <c r="AC38" i="11" s="1"/>
  <c r="AB38" i="23"/>
  <c r="AB38" i="11" s="1"/>
  <c r="AA38" i="23"/>
  <c r="AA38" i="11" s="1"/>
  <c r="Z38" i="23"/>
  <c r="Z38" i="11" s="1"/>
  <c r="AD37" i="23"/>
  <c r="AD37" i="11" s="1"/>
  <c r="AC37" i="23"/>
  <c r="AC37" i="11" s="1"/>
  <c r="AB37" i="23"/>
  <c r="AB37" i="11" s="1"/>
  <c r="AA37" i="23"/>
  <c r="AA37" i="11" s="1"/>
  <c r="Z37" i="23"/>
  <c r="Z37" i="11" s="1"/>
  <c r="AD36" i="23"/>
  <c r="AD36" i="11" s="1"/>
  <c r="AC36" i="23"/>
  <c r="AC36" i="11" s="1"/>
  <c r="AB36" i="23"/>
  <c r="AB36" i="11" s="1"/>
  <c r="AA36" i="23"/>
  <c r="AA36" i="11" s="1"/>
  <c r="Z36" i="23"/>
  <c r="Z36" i="11" s="1"/>
  <c r="AD35" i="23"/>
  <c r="AD35" i="11" s="1"/>
  <c r="AC35" i="23"/>
  <c r="AC35" i="11" s="1"/>
  <c r="AB35" i="23"/>
  <c r="AB35" i="11" s="1"/>
  <c r="AA35" i="23"/>
  <c r="AA35" i="11" s="1"/>
  <c r="Z35" i="23"/>
  <c r="Z35" i="11" s="1"/>
  <c r="AD34" i="23"/>
  <c r="AD34" i="11" s="1"/>
  <c r="AC34" i="23"/>
  <c r="AC34" i="11" s="1"/>
  <c r="AB34" i="23"/>
  <c r="AB34" i="11" s="1"/>
  <c r="AA34" i="23"/>
  <c r="AA34" i="11" s="1"/>
  <c r="Z34" i="23"/>
  <c r="Z34" i="11" s="1"/>
  <c r="AD33" i="23"/>
  <c r="AD33" i="11" s="1"/>
  <c r="AC33" i="23"/>
  <c r="AC33" i="11" s="1"/>
  <c r="AB33" i="23"/>
  <c r="AB33" i="11" s="1"/>
  <c r="AA33" i="23"/>
  <c r="AA33" i="11" s="1"/>
  <c r="Z33" i="23"/>
  <c r="Z33" i="11" s="1"/>
  <c r="AD32" i="23"/>
  <c r="AD32" i="11" s="1"/>
  <c r="AC32" i="23"/>
  <c r="AC32" i="11" s="1"/>
  <c r="AB32" i="23"/>
  <c r="AB32" i="11" s="1"/>
  <c r="AA32" i="23"/>
  <c r="AA32" i="11" s="1"/>
  <c r="Z32" i="23"/>
  <c r="Z32" i="11" s="1"/>
  <c r="AD31" i="23"/>
  <c r="AD31" i="11" s="1"/>
  <c r="AC31" i="23"/>
  <c r="AC31" i="11" s="1"/>
  <c r="AB31" i="23"/>
  <c r="AB31" i="11" s="1"/>
  <c r="AA31" i="23"/>
  <c r="AA31" i="11" s="1"/>
  <c r="Z31" i="23"/>
  <c r="Z31" i="11" s="1"/>
  <c r="AD30" i="23"/>
  <c r="AD30" i="11" s="1"/>
  <c r="AC30" i="23"/>
  <c r="AC30" i="11" s="1"/>
  <c r="AB30" i="23"/>
  <c r="AB30" i="11" s="1"/>
  <c r="AA30" i="23"/>
  <c r="AA30" i="11" s="1"/>
  <c r="Z30" i="23"/>
  <c r="Z30" i="11" s="1"/>
  <c r="AD29" i="23"/>
  <c r="AD29" i="11" s="1"/>
  <c r="AC29" i="23"/>
  <c r="AC29" i="11" s="1"/>
  <c r="AB29" i="23"/>
  <c r="AB29" i="11" s="1"/>
  <c r="AA29" i="23"/>
  <c r="AA29" i="11" s="1"/>
  <c r="Z29" i="23"/>
  <c r="Z29" i="11" s="1"/>
  <c r="AD28" i="23"/>
  <c r="AD28" i="11" s="1"/>
  <c r="AC28" i="23"/>
  <c r="AC28" i="11" s="1"/>
  <c r="AB28" i="23"/>
  <c r="AB28" i="11" s="1"/>
  <c r="AA28" i="23"/>
  <c r="AA28" i="11" s="1"/>
  <c r="Z28" i="23"/>
  <c r="Z28" i="11" s="1"/>
  <c r="AD27" i="23"/>
  <c r="AD27" i="11" s="1"/>
  <c r="AC27" i="23"/>
  <c r="AC27" i="11" s="1"/>
  <c r="AB27" i="23"/>
  <c r="AB27" i="11" s="1"/>
  <c r="AA27" i="23"/>
  <c r="AA27" i="11" s="1"/>
  <c r="Z27" i="23"/>
  <c r="Z27" i="11" s="1"/>
  <c r="AD26" i="23"/>
  <c r="AD26" i="11" s="1"/>
  <c r="AC26" i="23"/>
  <c r="AC26" i="11" s="1"/>
  <c r="AB26" i="23"/>
  <c r="AB26" i="11" s="1"/>
  <c r="AA26" i="23"/>
  <c r="AA26" i="11" s="1"/>
  <c r="Z26" i="23"/>
  <c r="Z26" i="11" s="1"/>
  <c r="AD25" i="23"/>
  <c r="AD25" i="11" s="1"/>
  <c r="AC25" i="23"/>
  <c r="AC25" i="11" s="1"/>
  <c r="AB25" i="23"/>
  <c r="AB25" i="11" s="1"/>
  <c r="AA25" i="23"/>
  <c r="AA25" i="11" s="1"/>
  <c r="Z25" i="23"/>
  <c r="Z25" i="11" s="1"/>
  <c r="AD24" i="23"/>
  <c r="AD24" i="11" s="1"/>
  <c r="AC24" i="23"/>
  <c r="AC24" i="11" s="1"/>
  <c r="AB24" i="23"/>
  <c r="AB24" i="11" s="1"/>
  <c r="AA24" i="23"/>
  <c r="AA24" i="11" s="1"/>
  <c r="Z24" i="23"/>
  <c r="Z24" i="11" s="1"/>
  <c r="AD23" i="23"/>
  <c r="AD23" i="11" s="1"/>
  <c r="AC23" i="23"/>
  <c r="AC23" i="11" s="1"/>
  <c r="AB23" i="23"/>
  <c r="AB23" i="11" s="1"/>
  <c r="AA23" i="23"/>
  <c r="AA23" i="11" s="1"/>
  <c r="Z23" i="23"/>
  <c r="Z23" i="11" s="1"/>
  <c r="AD22" i="23"/>
  <c r="AD22" i="11" s="1"/>
  <c r="AC22" i="23"/>
  <c r="AC22" i="11" s="1"/>
  <c r="AB22" i="23"/>
  <c r="AB22" i="11" s="1"/>
  <c r="AA22" i="23"/>
  <c r="AA22" i="11" s="1"/>
  <c r="Z22" i="23"/>
  <c r="Z22" i="11" s="1"/>
  <c r="AD21" i="23"/>
  <c r="AD21" i="11" s="1"/>
  <c r="AC21" i="23"/>
  <c r="AC21" i="11" s="1"/>
  <c r="AB21" i="23"/>
  <c r="AB21" i="11" s="1"/>
  <c r="AA21" i="23"/>
  <c r="AA21" i="11" s="1"/>
  <c r="Z21" i="23"/>
  <c r="Z21" i="11" s="1"/>
  <c r="AD20" i="23"/>
  <c r="AD20" i="11" s="1"/>
  <c r="AC20" i="23"/>
  <c r="AC20" i="11" s="1"/>
  <c r="AB20" i="23"/>
  <c r="AB20" i="11" s="1"/>
  <c r="AA20" i="23"/>
  <c r="AA20" i="11" s="1"/>
  <c r="Z20" i="23"/>
  <c r="Z20" i="11" s="1"/>
  <c r="AD19" i="23"/>
  <c r="AD19" i="11" s="1"/>
  <c r="AC19" i="23"/>
  <c r="AC19" i="11" s="1"/>
  <c r="AB19" i="23"/>
  <c r="AB19" i="11" s="1"/>
  <c r="AA19" i="23"/>
  <c r="AA19" i="11" s="1"/>
  <c r="Z19" i="23"/>
  <c r="Z19" i="11" s="1"/>
  <c r="AD18" i="23"/>
  <c r="AD18" i="11" s="1"/>
  <c r="AC18" i="23"/>
  <c r="AC18" i="11" s="1"/>
  <c r="AB18" i="23"/>
  <c r="AB18" i="11" s="1"/>
  <c r="AA18" i="23"/>
  <c r="AA18" i="11" s="1"/>
  <c r="Z18" i="23"/>
  <c r="Z18" i="11" s="1"/>
  <c r="AD17" i="23"/>
  <c r="AD17" i="11" s="1"/>
  <c r="AC17" i="23"/>
  <c r="AC17" i="11" s="1"/>
  <c r="AB17" i="23"/>
  <c r="AB17" i="11" s="1"/>
  <c r="AA17" i="23"/>
  <c r="AA17" i="11" s="1"/>
  <c r="Z17" i="23"/>
  <c r="Z17" i="11" s="1"/>
  <c r="AD16" i="23"/>
  <c r="AD16" i="11" s="1"/>
  <c r="AC16" i="23"/>
  <c r="AC16" i="11" s="1"/>
  <c r="AB16" i="23"/>
  <c r="AB16" i="11" s="1"/>
  <c r="AA16" i="23"/>
  <c r="AA16" i="11" s="1"/>
  <c r="Z16" i="23"/>
  <c r="Z16" i="11" s="1"/>
  <c r="AD15" i="23"/>
  <c r="AD15" i="11" s="1"/>
  <c r="AC15" i="23"/>
  <c r="AC15" i="11" s="1"/>
  <c r="AB15" i="23"/>
  <c r="AB15" i="11" s="1"/>
  <c r="AA15" i="23"/>
  <c r="AA15" i="11" s="1"/>
  <c r="Z15" i="23"/>
  <c r="Z15" i="11" s="1"/>
  <c r="AD14" i="23"/>
  <c r="AD14" i="11" s="1"/>
  <c r="AC14" i="23"/>
  <c r="AC14" i="11" s="1"/>
  <c r="AB14" i="23"/>
  <c r="AB14" i="11" s="1"/>
  <c r="AA14" i="23"/>
  <c r="AA14" i="11" s="1"/>
  <c r="Z14" i="23"/>
  <c r="Z14" i="11" s="1"/>
  <c r="AD13" i="23"/>
  <c r="AD13" i="11" s="1"/>
  <c r="AC13" i="23"/>
  <c r="AC13" i="11" s="1"/>
  <c r="AB13" i="23"/>
  <c r="AB13" i="11" s="1"/>
  <c r="AA13" i="23"/>
  <c r="AA13" i="11" s="1"/>
  <c r="Z13" i="23"/>
  <c r="Z13" i="11" s="1"/>
  <c r="AD12" i="23"/>
  <c r="AD12" i="11" s="1"/>
  <c r="AC12" i="23"/>
  <c r="AC12" i="11" s="1"/>
  <c r="AB12" i="23"/>
  <c r="AB12" i="11" s="1"/>
  <c r="AA12" i="23"/>
  <c r="AA12" i="11" s="1"/>
  <c r="Z12" i="23"/>
  <c r="Z12" i="11" s="1"/>
  <c r="AD11" i="23"/>
  <c r="AD11" i="11" s="1"/>
  <c r="AC11" i="23"/>
  <c r="AC11" i="11" s="1"/>
  <c r="AB11" i="23"/>
  <c r="AB11" i="11" s="1"/>
  <c r="AA11" i="23"/>
  <c r="AA11" i="11" s="1"/>
  <c r="Z11" i="23"/>
  <c r="Z11" i="11" s="1"/>
  <c r="AD10" i="23"/>
  <c r="AD10" i="11" s="1"/>
  <c r="AC10" i="23"/>
  <c r="AC10" i="11" s="1"/>
  <c r="AB10" i="23"/>
  <c r="AB10" i="11" s="1"/>
  <c r="AA10" i="23"/>
  <c r="AA10" i="11" s="1"/>
  <c r="Z10" i="23"/>
  <c r="Z10" i="11" s="1"/>
  <c r="AD9" i="23"/>
  <c r="AD9" i="11" s="1"/>
  <c r="AC9" i="23"/>
  <c r="AC9" i="11" s="1"/>
  <c r="AB9" i="23"/>
  <c r="AB9" i="11" s="1"/>
  <c r="AA9" i="23"/>
  <c r="AA9" i="11" s="1"/>
  <c r="Z9" i="23"/>
  <c r="Z9" i="11" s="1"/>
  <c r="AD8" i="23"/>
  <c r="AD8" i="11" s="1"/>
  <c r="AC8" i="23"/>
  <c r="AC8" i="11" s="1"/>
  <c r="AB8" i="23"/>
  <c r="AB8" i="11" s="1"/>
  <c r="AA8" i="23"/>
  <c r="AA8" i="11" s="1"/>
  <c r="Z8" i="23"/>
  <c r="Z8" i="11" s="1"/>
  <c r="AD7" i="23"/>
  <c r="AD7" i="11" s="1"/>
  <c r="AC7" i="23"/>
  <c r="AC7" i="11" s="1"/>
  <c r="AB7" i="23"/>
  <c r="AB7" i="11" s="1"/>
  <c r="AA7" i="23"/>
  <c r="AA7" i="11" s="1"/>
  <c r="Z7" i="23"/>
  <c r="Z7" i="11" s="1"/>
  <c r="AD6" i="23"/>
  <c r="AD6" i="11" s="1"/>
  <c r="AC6" i="23"/>
  <c r="AC6" i="11" s="1"/>
  <c r="AB6" i="23"/>
  <c r="AB6" i="11" s="1"/>
  <c r="AA6" i="23"/>
  <c r="AA6" i="11" s="1"/>
  <c r="Z6" i="23"/>
  <c r="Z6" i="11" s="1"/>
  <c r="AD5" i="23"/>
  <c r="AD5" i="11" s="1"/>
  <c r="AC5" i="23"/>
  <c r="AC5" i="11" s="1"/>
  <c r="AB5" i="23"/>
  <c r="AB5" i="11" s="1"/>
  <c r="AA5" i="23"/>
  <c r="AA5" i="11" s="1"/>
  <c r="Z5" i="23"/>
  <c r="Z5" i="11" s="1"/>
  <c r="AD4" i="23"/>
  <c r="AC4" i="23"/>
  <c r="AB4" i="23"/>
  <c r="AB4" i="11" s="1"/>
  <c r="AA4" i="23"/>
  <c r="AA4" i="11" s="1"/>
  <c r="Z4" i="23"/>
  <c r="M39" i="7"/>
  <c r="M45" i="7" s="1"/>
  <c r="L39" i="7"/>
  <c r="L45" i="7" s="1"/>
  <c r="K39" i="7"/>
  <c r="K45" i="7" s="1"/>
  <c r="J39" i="7"/>
  <c r="J45" i="7" s="1"/>
  <c r="I39" i="7"/>
  <c r="I45" i="7" s="1"/>
  <c r="H39" i="7"/>
  <c r="H45" i="7" s="1"/>
  <c r="F39" i="7"/>
  <c r="F45" i="7" s="1"/>
  <c r="E39" i="7"/>
  <c r="D39" i="7"/>
  <c r="C39" i="7"/>
  <c r="B39" i="7"/>
  <c r="B39" i="8" s="1"/>
  <c r="N38" i="4"/>
  <c r="N111" i="4" s="1"/>
  <c r="M38" i="4"/>
  <c r="L38" i="4"/>
  <c r="L111" i="4" s="1"/>
  <c r="N37" i="4"/>
  <c r="M37" i="4"/>
  <c r="L37" i="4"/>
  <c r="L110" i="4" s="1"/>
  <c r="N36" i="4"/>
  <c r="N109" i="4" s="1"/>
  <c r="M36" i="4"/>
  <c r="M36" i="23" s="1"/>
  <c r="M36" i="11" s="1"/>
  <c r="L36" i="4"/>
  <c r="L36" i="23" s="1"/>
  <c r="L36" i="11" s="1"/>
  <c r="N35" i="4"/>
  <c r="M35" i="4"/>
  <c r="M108" i="4" s="1"/>
  <c r="L35" i="4"/>
  <c r="L108" i="4" s="1"/>
  <c r="N34" i="4"/>
  <c r="N107" i="4" s="1"/>
  <c r="M34" i="4"/>
  <c r="L34" i="4"/>
  <c r="L34" i="23" s="1"/>
  <c r="L34" i="11" s="1"/>
  <c r="N33" i="4"/>
  <c r="N106" i="4" s="1"/>
  <c r="M33" i="4"/>
  <c r="L33" i="4"/>
  <c r="N32" i="4"/>
  <c r="N105" i="4" s="1"/>
  <c r="M32" i="4"/>
  <c r="M32" i="23" s="1"/>
  <c r="M32" i="11" s="1"/>
  <c r="L32" i="4"/>
  <c r="L32" i="23" s="1"/>
  <c r="L32" i="11" s="1"/>
  <c r="N31" i="4"/>
  <c r="M31" i="4"/>
  <c r="L31" i="4"/>
  <c r="N30" i="4"/>
  <c r="M30" i="4"/>
  <c r="M30" i="23" s="1"/>
  <c r="M30" i="11" s="1"/>
  <c r="L30" i="4"/>
  <c r="L30" i="23" s="1"/>
  <c r="L30" i="11" s="1"/>
  <c r="N29" i="4"/>
  <c r="N102" i="4" s="1"/>
  <c r="M29" i="4"/>
  <c r="L29" i="4"/>
  <c r="N28" i="4"/>
  <c r="N28" i="23" s="1"/>
  <c r="N28" i="11" s="1"/>
  <c r="M28" i="4"/>
  <c r="L28" i="4"/>
  <c r="L101" i="4" s="1"/>
  <c r="N27" i="4"/>
  <c r="N100" i="4" s="1"/>
  <c r="M27" i="4"/>
  <c r="L27" i="4"/>
  <c r="N26" i="4"/>
  <c r="N99" i="4" s="1"/>
  <c r="M26" i="4"/>
  <c r="M26" i="23" s="1"/>
  <c r="M26" i="11" s="1"/>
  <c r="L26" i="4"/>
  <c r="L26" i="23" s="1"/>
  <c r="L26" i="11" s="1"/>
  <c r="N25" i="4"/>
  <c r="N25" i="23" s="1"/>
  <c r="N25" i="11" s="1"/>
  <c r="M25" i="4"/>
  <c r="L25" i="4"/>
  <c r="N24" i="4"/>
  <c r="N24" i="23" s="1"/>
  <c r="N24" i="11" s="1"/>
  <c r="M24" i="4"/>
  <c r="M24" i="23" s="1"/>
  <c r="M24" i="11" s="1"/>
  <c r="L24" i="4"/>
  <c r="L24" i="23" s="1"/>
  <c r="L24" i="11" s="1"/>
  <c r="N23" i="4"/>
  <c r="N96" i="4" s="1"/>
  <c r="M23" i="4"/>
  <c r="L23" i="4"/>
  <c r="N22" i="4"/>
  <c r="N95" i="4" s="1"/>
  <c r="M22" i="4"/>
  <c r="M95" i="4" s="1"/>
  <c r="L22" i="4"/>
  <c r="L22" i="23" s="1"/>
  <c r="L22" i="11" s="1"/>
  <c r="N21" i="4"/>
  <c r="N94" i="4" s="1"/>
  <c r="M21" i="4"/>
  <c r="L21" i="4"/>
  <c r="N20" i="4"/>
  <c r="N93" i="4" s="1"/>
  <c r="M20" i="4"/>
  <c r="M20" i="23" s="1"/>
  <c r="M20" i="11" s="1"/>
  <c r="L20" i="4"/>
  <c r="L20" i="23" s="1"/>
  <c r="L20" i="11" s="1"/>
  <c r="N19" i="4"/>
  <c r="M19" i="4"/>
  <c r="L19" i="4"/>
  <c r="N18" i="4"/>
  <c r="M18" i="4"/>
  <c r="M18" i="23" s="1"/>
  <c r="M18" i="11" s="1"/>
  <c r="L18" i="4"/>
  <c r="L91" i="4" s="1"/>
  <c r="N17" i="4"/>
  <c r="N90" i="4" s="1"/>
  <c r="M17" i="4"/>
  <c r="L17" i="4"/>
  <c r="N16" i="4"/>
  <c r="N89" i="4" s="1"/>
  <c r="M16" i="4"/>
  <c r="L16" i="4"/>
  <c r="L16" i="23" s="1"/>
  <c r="L16" i="11" s="1"/>
  <c r="N15" i="4"/>
  <c r="N88" i="4" s="1"/>
  <c r="M15" i="4"/>
  <c r="L15" i="4"/>
  <c r="N14" i="4"/>
  <c r="M14" i="4"/>
  <c r="M14" i="23" s="1"/>
  <c r="M14" i="11" s="1"/>
  <c r="L14" i="4"/>
  <c r="L14" i="23" s="1"/>
  <c r="L14" i="11" s="1"/>
  <c r="N13" i="4"/>
  <c r="N86" i="4" s="1"/>
  <c r="M13" i="4"/>
  <c r="L13" i="4"/>
  <c r="N12" i="4"/>
  <c r="M12" i="4"/>
  <c r="M12" i="23" s="1"/>
  <c r="M12" i="11" s="1"/>
  <c r="L12" i="4"/>
  <c r="L12" i="23" s="1"/>
  <c r="L12" i="11" s="1"/>
  <c r="N11" i="4"/>
  <c r="N11" i="23" s="1"/>
  <c r="N11" i="11" s="1"/>
  <c r="M11" i="4"/>
  <c r="M84" i="4" s="1"/>
  <c r="L11" i="4"/>
  <c r="N10" i="4"/>
  <c r="N10" i="23" s="1"/>
  <c r="N10" i="11" s="1"/>
  <c r="M10" i="4"/>
  <c r="L10" i="4"/>
  <c r="L10" i="23" s="1"/>
  <c r="L10" i="11" s="1"/>
  <c r="N9" i="4"/>
  <c r="N82" i="4" s="1"/>
  <c r="M9" i="4"/>
  <c r="M9" i="23" s="1"/>
  <c r="M9" i="11" s="1"/>
  <c r="L9" i="4"/>
  <c r="N8" i="4"/>
  <c r="N81" i="4" s="1"/>
  <c r="M8" i="4"/>
  <c r="M8" i="23" s="1"/>
  <c r="M8" i="11" s="1"/>
  <c r="L8" i="4"/>
  <c r="L8" i="23" s="1"/>
  <c r="L8" i="11" s="1"/>
  <c r="N7" i="4"/>
  <c r="M7" i="4"/>
  <c r="M7" i="23" s="1"/>
  <c r="M7" i="11" s="1"/>
  <c r="L7" i="4"/>
  <c r="N6" i="4"/>
  <c r="M6" i="4"/>
  <c r="M6" i="23" s="1"/>
  <c r="M6" i="11" s="1"/>
  <c r="L6" i="4"/>
  <c r="L6" i="23" s="1"/>
  <c r="L6" i="11" s="1"/>
  <c r="N5" i="4"/>
  <c r="M5" i="4"/>
  <c r="L5" i="4"/>
  <c r="L78" i="4" s="1"/>
  <c r="N4" i="4"/>
  <c r="N77" i="4" s="1"/>
  <c r="M4" i="4"/>
  <c r="M4" i="23" s="1"/>
  <c r="M4" i="11" s="1"/>
  <c r="L4" i="4"/>
  <c r="L4" i="23" s="1"/>
  <c r="L4" i="11" s="1"/>
  <c r="J39" i="4"/>
  <c r="H39" i="4"/>
  <c r="G39" i="4"/>
  <c r="G112" i="4" s="1"/>
  <c r="F39" i="4"/>
  <c r="E39" i="4"/>
  <c r="D39" i="4"/>
  <c r="C39" i="4"/>
  <c r="H41" i="4" l="1"/>
  <c r="D41" i="4"/>
  <c r="M11" i="23"/>
  <c r="M11" i="11" s="1"/>
  <c r="L37" i="23"/>
  <c r="L37" i="11" s="1"/>
  <c r="L103" i="4"/>
  <c r="E41" i="4"/>
  <c r="L87" i="4"/>
  <c r="L77" i="4"/>
  <c r="N84" i="4"/>
  <c r="L99" i="4"/>
  <c r="L105" i="4"/>
  <c r="N9" i="23"/>
  <c r="N9" i="11" s="1"/>
  <c r="L28" i="23"/>
  <c r="L28" i="11" s="1"/>
  <c r="M35" i="23"/>
  <c r="M35" i="11" s="1"/>
  <c r="M82" i="4"/>
  <c r="L93" i="4"/>
  <c r="L97" i="4"/>
  <c r="L109" i="4"/>
  <c r="N13" i="23"/>
  <c r="N13" i="11" s="1"/>
  <c r="F41" i="4"/>
  <c r="L79" i="4"/>
  <c r="L85" i="4"/>
  <c r="M28" i="23"/>
  <c r="M28" i="11" s="1"/>
  <c r="M101" i="4"/>
  <c r="M77" i="4"/>
  <c r="N6" i="23"/>
  <c r="N6" i="11" s="1"/>
  <c r="N14" i="23"/>
  <c r="N14" i="11" s="1"/>
  <c r="N34" i="23"/>
  <c r="N34" i="11" s="1"/>
  <c r="L80" i="4"/>
  <c r="L7" i="23"/>
  <c r="L7" i="11" s="1"/>
  <c r="L11" i="23"/>
  <c r="L11" i="11" s="1"/>
  <c r="L84" i="4"/>
  <c r="L90" i="4"/>
  <c r="L17" i="23"/>
  <c r="L17" i="11" s="1"/>
  <c r="L94" i="4"/>
  <c r="L21" i="23"/>
  <c r="L21" i="11" s="1"/>
  <c r="L27" i="23"/>
  <c r="L27" i="11" s="1"/>
  <c r="L100" i="4"/>
  <c r="L104" i="4"/>
  <c r="L31" i="23"/>
  <c r="L31" i="11" s="1"/>
  <c r="M109" i="4"/>
  <c r="M5" i="23"/>
  <c r="M5" i="11" s="1"/>
  <c r="M78" i="4"/>
  <c r="M86" i="4"/>
  <c r="M13" i="23"/>
  <c r="M13" i="11" s="1"/>
  <c r="M90" i="4"/>
  <c r="M17" i="23"/>
  <c r="M17" i="11" s="1"/>
  <c r="M21" i="23"/>
  <c r="M21" i="11" s="1"/>
  <c r="M94" i="4"/>
  <c r="M25" i="23"/>
  <c r="M25" i="11" s="1"/>
  <c r="M98" i="4"/>
  <c r="M102" i="4"/>
  <c r="M29" i="23"/>
  <c r="M29" i="11" s="1"/>
  <c r="M33" i="23"/>
  <c r="M33" i="11" s="1"/>
  <c r="M106" i="4"/>
  <c r="M37" i="23"/>
  <c r="M37" i="11" s="1"/>
  <c r="M110" i="4"/>
  <c r="M79" i="4"/>
  <c r="M87" i="4"/>
  <c r="G41" i="4"/>
  <c r="M81" i="4"/>
  <c r="N8" i="23"/>
  <c r="N8" i="11" s="1"/>
  <c r="N85" i="4"/>
  <c r="N16" i="23"/>
  <c r="N16" i="11" s="1"/>
  <c r="N20" i="23"/>
  <c r="N20" i="11" s="1"/>
  <c r="N97" i="4"/>
  <c r="N30" i="23"/>
  <c r="N30" i="11" s="1"/>
  <c r="N103" i="4"/>
  <c r="N36" i="23"/>
  <c r="N36" i="11" s="1"/>
  <c r="M103" i="4"/>
  <c r="L9" i="23"/>
  <c r="L9" i="11" s="1"/>
  <c r="L82" i="4"/>
  <c r="L88" i="4"/>
  <c r="L15" i="23"/>
  <c r="L15" i="11" s="1"/>
  <c r="L19" i="23"/>
  <c r="L19" i="11" s="1"/>
  <c r="L92" i="4"/>
  <c r="L98" i="4"/>
  <c r="L25" i="23"/>
  <c r="L25" i="11" s="1"/>
  <c r="L102" i="4"/>
  <c r="L29" i="23"/>
  <c r="L29" i="11" s="1"/>
  <c r="C39" i="15"/>
  <c r="C39" i="8"/>
  <c r="M88" i="4"/>
  <c r="M15" i="23"/>
  <c r="M15" i="11" s="1"/>
  <c r="M19" i="23"/>
  <c r="M19" i="11" s="1"/>
  <c r="M92" i="4"/>
  <c r="M23" i="23"/>
  <c r="M23" i="11" s="1"/>
  <c r="M96" i="4"/>
  <c r="M100" i="4"/>
  <c r="M27" i="23"/>
  <c r="M27" i="11" s="1"/>
  <c r="M104" i="4"/>
  <c r="M31" i="23"/>
  <c r="M31" i="11" s="1"/>
  <c r="C112" i="4"/>
  <c r="M91" i="4"/>
  <c r="M105" i="4"/>
  <c r="N12" i="23"/>
  <c r="N12" i="11" s="1"/>
  <c r="D39" i="15"/>
  <c r="D39" i="8"/>
  <c r="D39" i="23"/>
  <c r="D39" i="11" s="1"/>
  <c r="D112" i="4"/>
  <c r="J39" i="15"/>
  <c r="J39" i="8"/>
  <c r="J39" i="23"/>
  <c r="N79" i="4"/>
  <c r="N83" i="4"/>
  <c r="N87" i="4"/>
  <c r="N101" i="4"/>
  <c r="E39" i="15"/>
  <c r="E39" i="23"/>
  <c r="E39" i="11" s="1"/>
  <c r="E39" i="8"/>
  <c r="E112" i="4"/>
  <c r="M80" i="4"/>
  <c r="M93" i="4"/>
  <c r="M97" i="4"/>
  <c r="L35" i="23"/>
  <c r="L35" i="11" s="1"/>
  <c r="M89" i="4"/>
  <c r="M16" i="23"/>
  <c r="M16" i="11" s="1"/>
  <c r="M34" i="23"/>
  <c r="M34" i="11" s="1"/>
  <c r="M107" i="4"/>
  <c r="M99" i="4"/>
  <c r="F39" i="15"/>
  <c r="F39" i="8"/>
  <c r="F39" i="23"/>
  <c r="F39" i="11" s="1"/>
  <c r="F112" i="4"/>
  <c r="M10" i="23"/>
  <c r="M10" i="11" s="1"/>
  <c r="M83" i="4"/>
  <c r="M38" i="23"/>
  <c r="M38" i="11" s="1"/>
  <c r="M111" i="4"/>
  <c r="M22" i="23"/>
  <c r="M22" i="11" s="1"/>
  <c r="N4" i="23"/>
  <c r="N4" i="11" s="1"/>
  <c r="N18" i="23"/>
  <c r="N18" i="11" s="1"/>
  <c r="N91" i="4"/>
  <c r="N22" i="23"/>
  <c r="N22" i="11" s="1"/>
  <c r="N26" i="23"/>
  <c r="N26" i="11" s="1"/>
  <c r="N32" i="23"/>
  <c r="N32" i="11" s="1"/>
  <c r="N38" i="23"/>
  <c r="N38" i="11" s="1"/>
  <c r="M85" i="4"/>
  <c r="L86" i="4"/>
  <c r="L13" i="23"/>
  <c r="L13" i="11" s="1"/>
  <c r="L23" i="23"/>
  <c r="L23" i="11" s="1"/>
  <c r="L96" i="4"/>
  <c r="L33" i="23"/>
  <c r="L33" i="11" s="1"/>
  <c r="L106" i="4"/>
  <c r="Z39" i="23"/>
  <c r="L5" i="23"/>
  <c r="L5" i="11" s="1"/>
  <c r="C39" i="23"/>
  <c r="C39" i="11" s="1"/>
  <c r="G39" i="15"/>
  <c r="G39" i="23"/>
  <c r="G39" i="11" s="1"/>
  <c r="N5" i="23"/>
  <c r="N5" i="11" s="1"/>
  <c r="N7" i="23"/>
  <c r="N7" i="11" s="1"/>
  <c r="N15" i="23"/>
  <c r="N15" i="11" s="1"/>
  <c r="N17" i="23"/>
  <c r="N17" i="11" s="1"/>
  <c r="N19" i="23"/>
  <c r="N19" i="11" s="1"/>
  <c r="N21" i="23"/>
  <c r="N21" i="11" s="1"/>
  <c r="N27" i="23"/>
  <c r="N27" i="11" s="1"/>
  <c r="N29" i="23"/>
  <c r="N29" i="11" s="1"/>
  <c r="N31" i="23"/>
  <c r="N31" i="11" s="1"/>
  <c r="N33" i="23"/>
  <c r="N33" i="11" s="1"/>
  <c r="N35" i="23"/>
  <c r="N35" i="11" s="1"/>
  <c r="N108" i="4"/>
  <c r="N37" i="23"/>
  <c r="N37" i="11" s="1"/>
  <c r="N110" i="4"/>
  <c r="N80" i="4"/>
  <c r="L83" i="4"/>
  <c r="L89" i="4"/>
  <c r="L95" i="4"/>
  <c r="L107" i="4"/>
  <c r="H39" i="15"/>
  <c r="H39" i="23"/>
  <c r="H39" i="11" s="1"/>
  <c r="H39" i="8"/>
  <c r="L18" i="23"/>
  <c r="L18" i="11" s="1"/>
  <c r="N78" i="4"/>
  <c r="L81" i="4"/>
  <c r="N92" i="4"/>
  <c r="N98" i="4"/>
  <c r="N104" i="4"/>
  <c r="B39" i="16"/>
  <c r="B39" i="9"/>
  <c r="L38" i="23"/>
  <c r="L38" i="11" s="1"/>
  <c r="AC39" i="23"/>
  <c r="AC4" i="11"/>
  <c r="AD39" i="23"/>
  <c r="AB39" i="23"/>
  <c r="Z4" i="11"/>
  <c r="AD4" i="11"/>
  <c r="AA39" i="23"/>
  <c r="J81" i="1"/>
  <c r="H81" i="1"/>
  <c r="G81" i="1"/>
  <c r="F81" i="1"/>
  <c r="E81" i="1"/>
  <c r="D81" i="1"/>
  <c r="C81" i="1"/>
  <c r="B81" i="1"/>
  <c r="O39" i="10"/>
  <c r="N39" i="10"/>
  <c r="M39" i="10"/>
  <c r="H40" i="10"/>
  <c r="G40" i="10"/>
  <c r="D40" i="10"/>
  <c r="L41" i="10"/>
  <c r="K41" i="10"/>
  <c r="J41" i="10"/>
  <c r="I41" i="10"/>
  <c r="F41" i="10"/>
  <c r="E41" i="10"/>
  <c r="C41" i="10"/>
  <c r="B41" i="10"/>
  <c r="J39" i="11" l="1"/>
  <c r="L39" i="23"/>
  <c r="C39" i="16"/>
  <c r="C39" i="9"/>
  <c r="C39" i="13" s="1"/>
  <c r="M39" i="23"/>
  <c r="H39" i="16"/>
  <c r="H39" i="9"/>
  <c r="B39" i="12"/>
  <c r="B39" i="13"/>
  <c r="F39" i="16"/>
  <c r="F39" i="9"/>
  <c r="E39" i="16"/>
  <c r="E39" i="9"/>
  <c r="D39" i="16"/>
  <c r="D39" i="9"/>
  <c r="J39" i="16"/>
  <c r="J39" i="9"/>
  <c r="J39" i="13" s="1"/>
  <c r="I39" i="3"/>
  <c r="H39" i="2"/>
  <c r="I39" i="1"/>
  <c r="I39" i="14" s="1"/>
  <c r="J39" i="2"/>
  <c r="K39" i="3"/>
  <c r="K41" i="3"/>
  <c r="K39" i="1"/>
  <c r="K39" i="14" s="1"/>
  <c r="I39" i="4" l="1"/>
  <c r="F39" i="12"/>
  <c r="F39" i="13"/>
  <c r="H39" i="12"/>
  <c r="H39" i="13"/>
  <c r="K39" i="4"/>
  <c r="D39" i="12"/>
  <c r="D39" i="13"/>
  <c r="I39" i="15"/>
  <c r="I39" i="8"/>
  <c r="E39" i="12"/>
  <c r="E39" i="13"/>
  <c r="C39" i="12"/>
  <c r="K81" i="1"/>
  <c r="J39" i="12"/>
  <c r="I39" i="23"/>
  <c r="I39" i="11" s="1"/>
  <c r="I81" i="1"/>
  <c r="M39" i="2"/>
  <c r="N39" i="4" s="1"/>
  <c r="N39" i="15" s="1"/>
  <c r="L39" i="2"/>
  <c r="M39" i="3"/>
  <c r="T38" i="7"/>
  <c r="S38" i="7"/>
  <c r="R38" i="7"/>
  <c r="Q38" i="7"/>
  <c r="P38" i="7"/>
  <c r="O38" i="7"/>
  <c r="T37" i="7"/>
  <c r="S37" i="7"/>
  <c r="R37" i="7"/>
  <c r="Q37" i="7"/>
  <c r="P37" i="7"/>
  <c r="O37" i="7"/>
  <c r="T36" i="7"/>
  <c r="S36" i="7"/>
  <c r="R36" i="7"/>
  <c r="Q36" i="7"/>
  <c r="P36" i="7"/>
  <c r="O36" i="7"/>
  <c r="T35" i="7"/>
  <c r="S35" i="7"/>
  <c r="R35" i="7"/>
  <c r="Q35" i="7"/>
  <c r="P35" i="7"/>
  <c r="O35" i="7"/>
  <c r="T34" i="7"/>
  <c r="S34" i="7"/>
  <c r="R34" i="7"/>
  <c r="Q34" i="7"/>
  <c r="P34" i="7"/>
  <c r="O34" i="7"/>
  <c r="T33" i="7"/>
  <c r="S33" i="7"/>
  <c r="R33" i="7"/>
  <c r="Q33" i="7"/>
  <c r="P33" i="7"/>
  <c r="O33" i="7"/>
  <c r="T32" i="7"/>
  <c r="S32" i="7"/>
  <c r="R32" i="7"/>
  <c r="Q32" i="7"/>
  <c r="P32" i="7"/>
  <c r="O32" i="7"/>
  <c r="T31" i="7"/>
  <c r="S31" i="7"/>
  <c r="R31" i="7"/>
  <c r="Q31" i="7"/>
  <c r="P31" i="7"/>
  <c r="O31" i="7"/>
  <c r="T30" i="7"/>
  <c r="S30" i="7"/>
  <c r="R30" i="7"/>
  <c r="Q30" i="7"/>
  <c r="P30" i="7"/>
  <c r="O30" i="7"/>
  <c r="T29" i="7"/>
  <c r="S29" i="7"/>
  <c r="R29" i="7"/>
  <c r="Q29" i="7"/>
  <c r="P29" i="7"/>
  <c r="O29" i="7"/>
  <c r="T28" i="7"/>
  <c r="S28" i="7"/>
  <c r="R28" i="7"/>
  <c r="Q28" i="7"/>
  <c r="P28" i="7"/>
  <c r="O28" i="7"/>
  <c r="T27" i="7"/>
  <c r="S27" i="7"/>
  <c r="R27" i="7"/>
  <c r="Q27" i="7"/>
  <c r="P27" i="7"/>
  <c r="O27" i="7"/>
  <c r="T26" i="7"/>
  <c r="S26" i="7"/>
  <c r="R26" i="7"/>
  <c r="Q26" i="7"/>
  <c r="P26" i="7"/>
  <c r="O26" i="7"/>
  <c r="T25" i="7"/>
  <c r="S25" i="7"/>
  <c r="R25" i="7"/>
  <c r="Q25" i="7"/>
  <c r="P25" i="7"/>
  <c r="O25" i="7"/>
  <c r="T24" i="7"/>
  <c r="S24" i="7"/>
  <c r="R24" i="7"/>
  <c r="Q24" i="7"/>
  <c r="P24" i="7"/>
  <c r="O24" i="7"/>
  <c r="T23" i="7"/>
  <c r="S23" i="7"/>
  <c r="R23" i="7"/>
  <c r="Q23" i="7"/>
  <c r="P23" i="7"/>
  <c r="O23" i="7"/>
  <c r="T22" i="7"/>
  <c r="S22" i="7"/>
  <c r="R22" i="7"/>
  <c r="Q22" i="7"/>
  <c r="P22" i="7"/>
  <c r="O22" i="7"/>
  <c r="T21" i="7"/>
  <c r="S21" i="7"/>
  <c r="R21" i="7"/>
  <c r="Q21" i="7"/>
  <c r="P21" i="7"/>
  <c r="O21" i="7"/>
  <c r="T20" i="7"/>
  <c r="S20" i="7"/>
  <c r="R20" i="7"/>
  <c r="Q20" i="7"/>
  <c r="P20" i="7"/>
  <c r="O20" i="7"/>
  <c r="T19" i="7"/>
  <c r="S19" i="7"/>
  <c r="R19" i="7"/>
  <c r="Q19" i="7"/>
  <c r="P19" i="7"/>
  <c r="O19" i="7"/>
  <c r="T18" i="7"/>
  <c r="S18" i="7"/>
  <c r="R18" i="7"/>
  <c r="Q18" i="7"/>
  <c r="P18" i="7"/>
  <c r="O18" i="7"/>
  <c r="T17" i="7"/>
  <c r="S17" i="7"/>
  <c r="R17" i="7"/>
  <c r="Q17" i="7"/>
  <c r="P17" i="7"/>
  <c r="O17" i="7"/>
  <c r="T16" i="7"/>
  <c r="S16" i="7"/>
  <c r="R16" i="7"/>
  <c r="Q16" i="7"/>
  <c r="P16" i="7"/>
  <c r="O16" i="7"/>
  <c r="T15" i="7"/>
  <c r="S15" i="7"/>
  <c r="R15" i="7"/>
  <c r="Q15" i="7"/>
  <c r="P15" i="7"/>
  <c r="O15" i="7"/>
  <c r="T14" i="7"/>
  <c r="S14" i="7"/>
  <c r="R14" i="7"/>
  <c r="Q14" i="7"/>
  <c r="P14" i="7"/>
  <c r="O14" i="7"/>
  <c r="T13" i="7"/>
  <c r="S13" i="7"/>
  <c r="R13" i="7"/>
  <c r="Q13" i="7"/>
  <c r="P13" i="7"/>
  <c r="O13" i="7"/>
  <c r="T12" i="7"/>
  <c r="S12" i="7"/>
  <c r="R12" i="7"/>
  <c r="Q12" i="7"/>
  <c r="P12" i="7"/>
  <c r="O12" i="7"/>
  <c r="T11" i="7"/>
  <c r="S11" i="7"/>
  <c r="R11" i="7"/>
  <c r="Q11" i="7"/>
  <c r="P11" i="7"/>
  <c r="O11" i="7"/>
  <c r="T10" i="7"/>
  <c r="S10" i="7"/>
  <c r="R10" i="7"/>
  <c r="Q10" i="7"/>
  <c r="P10" i="7"/>
  <c r="O10" i="7"/>
  <c r="T9" i="7"/>
  <c r="S9" i="7"/>
  <c r="R9" i="7"/>
  <c r="Q9" i="7"/>
  <c r="P9" i="7"/>
  <c r="O9" i="7"/>
  <c r="T8" i="7"/>
  <c r="S8" i="7"/>
  <c r="R8" i="7"/>
  <c r="Q8" i="7"/>
  <c r="P8" i="7"/>
  <c r="O8" i="7"/>
  <c r="T7" i="7"/>
  <c r="S7" i="7"/>
  <c r="R7" i="7"/>
  <c r="Q7" i="7"/>
  <c r="P7" i="7"/>
  <c r="O7" i="7"/>
  <c r="T6" i="7"/>
  <c r="S6" i="7"/>
  <c r="R6" i="7"/>
  <c r="Q6" i="7"/>
  <c r="P6" i="7"/>
  <c r="O6" i="7"/>
  <c r="T5" i="7"/>
  <c r="S5" i="7"/>
  <c r="R5" i="7"/>
  <c r="Q5" i="7"/>
  <c r="P5" i="7"/>
  <c r="O5" i="7"/>
  <c r="T4" i="7"/>
  <c r="S4" i="7"/>
  <c r="R4" i="7"/>
  <c r="Q4" i="7"/>
  <c r="P4" i="7"/>
  <c r="O4" i="7"/>
  <c r="N38" i="7"/>
  <c r="N38" i="8" s="1"/>
  <c r="N38" i="9" s="1"/>
  <c r="N37" i="7"/>
  <c r="N37" i="8" s="1"/>
  <c r="N37" i="9" s="1"/>
  <c r="N36" i="7"/>
  <c r="N36" i="8" s="1"/>
  <c r="N36" i="9" s="1"/>
  <c r="N35" i="7"/>
  <c r="N35" i="8" s="1"/>
  <c r="N35" i="9" s="1"/>
  <c r="N34" i="7"/>
  <c r="N34" i="8" s="1"/>
  <c r="N34" i="9" s="1"/>
  <c r="N33" i="7"/>
  <c r="N33" i="8" s="1"/>
  <c r="N33" i="9" s="1"/>
  <c r="N32" i="7"/>
  <c r="N32" i="8" s="1"/>
  <c r="N32" i="9" s="1"/>
  <c r="N31" i="7"/>
  <c r="N31" i="8" s="1"/>
  <c r="N31" i="9" s="1"/>
  <c r="N30" i="7"/>
  <c r="N30" i="8" s="1"/>
  <c r="N30" i="9" s="1"/>
  <c r="N29" i="7"/>
  <c r="N29" i="8" s="1"/>
  <c r="N29" i="9" s="1"/>
  <c r="N28" i="7"/>
  <c r="N28" i="8" s="1"/>
  <c r="N28" i="9" s="1"/>
  <c r="N27" i="7"/>
  <c r="N27" i="8" s="1"/>
  <c r="N27" i="9" s="1"/>
  <c r="N26" i="7"/>
  <c r="N26" i="8" s="1"/>
  <c r="N26" i="9" s="1"/>
  <c r="N25" i="7"/>
  <c r="N25" i="8" s="1"/>
  <c r="N25" i="9" s="1"/>
  <c r="N24" i="7"/>
  <c r="N24" i="8" s="1"/>
  <c r="N24" i="9" s="1"/>
  <c r="N23" i="7"/>
  <c r="N23" i="8" s="1"/>
  <c r="N22" i="7"/>
  <c r="N22" i="8" s="1"/>
  <c r="N22" i="9" s="1"/>
  <c r="N21" i="7"/>
  <c r="N21" i="8" s="1"/>
  <c r="N21" i="9" s="1"/>
  <c r="N20" i="7"/>
  <c r="N20" i="8" s="1"/>
  <c r="N20" i="9" s="1"/>
  <c r="N19" i="7"/>
  <c r="N19" i="8" s="1"/>
  <c r="N19" i="9" s="1"/>
  <c r="N18" i="7"/>
  <c r="N18" i="8" s="1"/>
  <c r="N18" i="9" s="1"/>
  <c r="N17" i="7"/>
  <c r="N17" i="8" s="1"/>
  <c r="N17" i="9" s="1"/>
  <c r="N16" i="7"/>
  <c r="N16" i="8" s="1"/>
  <c r="N16" i="9" s="1"/>
  <c r="N15" i="7"/>
  <c r="N15" i="8" s="1"/>
  <c r="N15" i="9" s="1"/>
  <c r="N14" i="7"/>
  <c r="N14" i="8" s="1"/>
  <c r="N14" i="9" s="1"/>
  <c r="N13" i="7"/>
  <c r="N13" i="8" s="1"/>
  <c r="N13" i="9" s="1"/>
  <c r="N12" i="7"/>
  <c r="N12" i="8" s="1"/>
  <c r="N12" i="9" s="1"/>
  <c r="N11" i="7"/>
  <c r="N11" i="8" s="1"/>
  <c r="N11" i="9" s="1"/>
  <c r="N10" i="7"/>
  <c r="N10" i="8" s="1"/>
  <c r="N10" i="9" s="1"/>
  <c r="N9" i="7"/>
  <c r="N9" i="8" s="1"/>
  <c r="N9" i="9" s="1"/>
  <c r="N8" i="7"/>
  <c r="N8" i="8" s="1"/>
  <c r="N8" i="9" s="1"/>
  <c r="N7" i="7"/>
  <c r="N7" i="8" s="1"/>
  <c r="N7" i="9" s="1"/>
  <c r="N6" i="7"/>
  <c r="N6" i="8" s="1"/>
  <c r="N6" i="9" s="1"/>
  <c r="N5" i="7"/>
  <c r="N5" i="8" s="1"/>
  <c r="N5" i="9" s="1"/>
  <c r="N4" i="7"/>
  <c r="N4" i="8" s="1"/>
  <c r="N39" i="5"/>
  <c r="N39" i="6"/>
  <c r="N39" i="3"/>
  <c r="N80" i="1"/>
  <c r="M80" i="1"/>
  <c r="L80" i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N74" i="1"/>
  <c r="M74" i="1"/>
  <c r="L74" i="1"/>
  <c r="N73" i="1"/>
  <c r="M73" i="1"/>
  <c r="L73" i="1"/>
  <c r="N72" i="1"/>
  <c r="M72" i="1"/>
  <c r="L72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N66" i="1"/>
  <c r="M66" i="1"/>
  <c r="L66" i="1"/>
  <c r="M65" i="1"/>
  <c r="L65" i="1"/>
  <c r="N64" i="1"/>
  <c r="M64" i="1"/>
  <c r="L64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N58" i="1"/>
  <c r="M58" i="1"/>
  <c r="L58" i="1"/>
  <c r="N57" i="1"/>
  <c r="M57" i="1"/>
  <c r="L57" i="1"/>
  <c r="N56" i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23" i="1"/>
  <c r="N65" i="1" s="1"/>
  <c r="M39" i="1"/>
  <c r="N39" i="1" l="1"/>
  <c r="K39" i="15"/>
  <c r="K39" i="8"/>
  <c r="N39" i="8"/>
  <c r="N39" i="16" s="1"/>
  <c r="N4" i="9"/>
  <c r="M39" i="4"/>
  <c r="K39" i="23"/>
  <c r="I39" i="16"/>
  <c r="I39" i="9"/>
  <c r="I39" i="13" s="1"/>
  <c r="M81" i="1"/>
  <c r="M39" i="14"/>
  <c r="N23" i="9"/>
  <c r="N39" i="9" s="1"/>
  <c r="N23" i="23"/>
  <c r="L39" i="3"/>
  <c r="K39" i="2"/>
  <c r="L39" i="4" s="1"/>
  <c r="L39" i="1"/>
  <c r="L39" i="14" s="1"/>
  <c r="K39" i="11" l="1"/>
  <c r="J42" i="23"/>
  <c r="J43" i="23" s="1"/>
  <c r="J44" i="23" s="1"/>
  <c r="I39" i="12"/>
  <c r="N81" i="1"/>
  <c r="N39" i="14"/>
  <c r="L39" i="15"/>
  <c r="L39" i="11"/>
  <c r="N39" i="12"/>
  <c r="N39" i="13"/>
  <c r="M39" i="15"/>
  <c r="M39" i="11"/>
  <c r="K39" i="16"/>
  <c r="K39" i="9"/>
  <c r="K39" i="13" s="1"/>
  <c r="N23" i="11"/>
  <c r="N39" i="23"/>
  <c r="L81" i="1"/>
  <c r="AE40" i="1"/>
  <c r="AE41" i="1" s="1"/>
  <c r="X40" i="1"/>
  <c r="X41" i="1" s="1"/>
  <c r="AE43" i="4"/>
  <c r="N39" i="11" l="1"/>
  <c r="K39" i="12"/>
  <c r="AG203" i="11"/>
  <c r="AG202" i="11"/>
  <c r="AG199" i="11"/>
  <c r="AH201" i="10"/>
  <c r="AG201" i="10"/>
  <c r="AF201" i="10"/>
  <c r="AE201" i="10"/>
  <c r="AD201" i="10"/>
  <c r="AC201" i="10"/>
  <c r="AB201" i="10"/>
  <c r="AA201" i="10"/>
  <c r="Z201" i="10"/>
  <c r="Y201" i="10"/>
  <c r="X201" i="10"/>
  <c r="W201" i="10"/>
  <c r="V201" i="10"/>
  <c r="U201" i="10"/>
  <c r="T201" i="10"/>
  <c r="S201" i="10"/>
  <c r="R201" i="10"/>
  <c r="Q201" i="10"/>
  <c r="AH200" i="10"/>
  <c r="AG200" i="10"/>
  <c r="AF200" i="10"/>
  <c r="AE200" i="10"/>
  <c r="AD200" i="10"/>
  <c r="AC200" i="10"/>
  <c r="AB200" i="10"/>
  <c r="AA200" i="10"/>
  <c r="Z200" i="10"/>
  <c r="Y200" i="10"/>
  <c r="X200" i="10"/>
  <c r="W200" i="10"/>
  <c r="V200" i="10"/>
  <c r="U200" i="10"/>
  <c r="T200" i="10"/>
  <c r="S200" i="10"/>
  <c r="R200" i="10"/>
  <c r="Q200" i="10"/>
  <c r="P201" i="10"/>
  <c r="P200" i="10"/>
  <c r="AM201" i="9"/>
  <c r="AM200" i="9"/>
  <c r="AG200" i="11" s="1"/>
  <c r="AJ201" i="9"/>
  <c r="AI201" i="9"/>
  <c r="AF201" i="9"/>
  <c r="AJ200" i="9"/>
  <c r="AI200" i="9"/>
  <c r="AH200" i="9"/>
  <c r="AG200" i="9"/>
  <c r="AF200" i="9"/>
  <c r="AM201" i="4"/>
  <c r="AL201" i="4"/>
  <c r="AK201" i="4"/>
  <c r="AJ201" i="4"/>
  <c r="AM200" i="4"/>
  <c r="AL200" i="4"/>
  <c r="AK200" i="4"/>
  <c r="AJ200" i="4"/>
  <c r="AD201" i="4"/>
  <c r="AC201" i="4"/>
  <c r="AB201" i="4"/>
  <c r="AA201" i="4"/>
  <c r="Z201" i="4"/>
  <c r="AD200" i="4"/>
  <c r="AC200" i="4"/>
  <c r="AB200" i="4"/>
  <c r="AA200" i="4"/>
  <c r="Z200" i="4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2" i="1"/>
  <c r="O201" i="1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36" i="14" s="1"/>
  <c r="AF11" i="14"/>
  <c r="AF10" i="14"/>
  <c r="AF9" i="14"/>
  <c r="AF8" i="14"/>
  <c r="AF7" i="14"/>
  <c r="AF6" i="14"/>
  <c r="AF5" i="14"/>
  <c r="AF4" i="14"/>
  <c r="R79" i="9"/>
  <c r="R94" i="11" s="1"/>
  <c r="AC200" i="11" l="1"/>
  <c r="Z200" i="11"/>
  <c r="AC201" i="11"/>
  <c r="AB200" i="11"/>
  <c r="AG201" i="11"/>
  <c r="Z201" i="11"/>
  <c r="AA200" i="11"/>
  <c r="AD201" i="11"/>
  <c r="AD200" i="11"/>
  <c r="AF130" i="14"/>
  <c r="AF138" i="14"/>
  <c r="AF146" i="14"/>
  <c r="AF150" i="14"/>
  <c r="AF158" i="14"/>
  <c r="AF162" i="14"/>
  <c r="AF131" i="14"/>
  <c r="AF139" i="14"/>
  <c r="AF147" i="14"/>
  <c r="AF155" i="14"/>
  <c r="AF128" i="14"/>
  <c r="AF132" i="14"/>
  <c r="AF140" i="14"/>
  <c r="AF144" i="14"/>
  <c r="AF152" i="14"/>
  <c r="AF156" i="14"/>
  <c r="AF160" i="14"/>
  <c r="AF148" i="14"/>
  <c r="AF134" i="14"/>
  <c r="AF142" i="14"/>
  <c r="AF154" i="14"/>
  <c r="AF135" i="14"/>
  <c r="AF143" i="14"/>
  <c r="AF151" i="14"/>
  <c r="AF159" i="14"/>
  <c r="AF129" i="14"/>
  <c r="AF133" i="14"/>
  <c r="AF137" i="14"/>
  <c r="AF141" i="14"/>
  <c r="AF145" i="14"/>
  <c r="AF149" i="14"/>
  <c r="AF153" i="14"/>
  <c r="AF157" i="14"/>
  <c r="AF161" i="14"/>
  <c r="R118" i="9"/>
  <c r="L112" i="4"/>
  <c r="Y112" i="4"/>
  <c r="AD111" i="4"/>
  <c r="AC111" i="4"/>
  <c r="AB111" i="4"/>
  <c r="AA111" i="4"/>
  <c r="Z111" i="4"/>
  <c r="AD110" i="4"/>
  <c r="AC110" i="4"/>
  <c r="AB110" i="4"/>
  <c r="AA110" i="4"/>
  <c r="Z110" i="4"/>
  <c r="AD109" i="4"/>
  <c r="AC109" i="4"/>
  <c r="AB109" i="4"/>
  <c r="AA109" i="4"/>
  <c r="Z109" i="4"/>
  <c r="AD108" i="4"/>
  <c r="AC108" i="4"/>
  <c r="AB108" i="4"/>
  <c r="AA108" i="4"/>
  <c r="Z108" i="4"/>
  <c r="AD107" i="4"/>
  <c r="AC107" i="4"/>
  <c r="AB107" i="4"/>
  <c r="AA107" i="4"/>
  <c r="Z107" i="4"/>
  <c r="AD106" i="4"/>
  <c r="AC106" i="4"/>
  <c r="AB106" i="4"/>
  <c r="AA106" i="4"/>
  <c r="Z106" i="4"/>
  <c r="AD105" i="4"/>
  <c r="AC105" i="4"/>
  <c r="AB105" i="4"/>
  <c r="AA105" i="4"/>
  <c r="Z105" i="4"/>
  <c r="AD104" i="4"/>
  <c r="AC104" i="4"/>
  <c r="AB104" i="4"/>
  <c r="AA104" i="4"/>
  <c r="Z104" i="4"/>
  <c r="AD103" i="4"/>
  <c r="AC103" i="4"/>
  <c r="AB103" i="4"/>
  <c r="AA103" i="4"/>
  <c r="Z103" i="4"/>
  <c r="AD102" i="4"/>
  <c r="AC102" i="4"/>
  <c r="AB102" i="4"/>
  <c r="AA102" i="4"/>
  <c r="Z102" i="4"/>
  <c r="AD101" i="4"/>
  <c r="AC101" i="4"/>
  <c r="AB101" i="4"/>
  <c r="AA101" i="4"/>
  <c r="Z101" i="4"/>
  <c r="AD100" i="4"/>
  <c r="AC100" i="4"/>
  <c r="AB100" i="4"/>
  <c r="AA100" i="4"/>
  <c r="Z100" i="4"/>
  <c r="AD99" i="4"/>
  <c r="AC99" i="4"/>
  <c r="AB99" i="4"/>
  <c r="AA99" i="4"/>
  <c r="Z99" i="4"/>
  <c r="AD98" i="4"/>
  <c r="AC98" i="4"/>
  <c r="AB98" i="4"/>
  <c r="AA98" i="4"/>
  <c r="Z98" i="4"/>
  <c r="AD97" i="4"/>
  <c r="AC97" i="4"/>
  <c r="AB97" i="4"/>
  <c r="AA97" i="4"/>
  <c r="Z97" i="4"/>
  <c r="AD96" i="4"/>
  <c r="AC96" i="4"/>
  <c r="AB96" i="4"/>
  <c r="AA96" i="4"/>
  <c r="Z96" i="4"/>
  <c r="AD95" i="4"/>
  <c r="AC95" i="4"/>
  <c r="AB95" i="4"/>
  <c r="AA95" i="4"/>
  <c r="Z95" i="4"/>
  <c r="AD94" i="4"/>
  <c r="AC94" i="4"/>
  <c r="AB94" i="4"/>
  <c r="AA94" i="4"/>
  <c r="Z94" i="4"/>
  <c r="AD93" i="4"/>
  <c r="AC93" i="4"/>
  <c r="AB93" i="4"/>
  <c r="AA93" i="4"/>
  <c r="Z93" i="4"/>
  <c r="AD92" i="4"/>
  <c r="AC92" i="4"/>
  <c r="AB92" i="4"/>
  <c r="AA92" i="4"/>
  <c r="Z92" i="4"/>
  <c r="AD91" i="4"/>
  <c r="AC91" i="4"/>
  <c r="AB91" i="4"/>
  <c r="AA91" i="4"/>
  <c r="Z91" i="4"/>
  <c r="AD90" i="4"/>
  <c r="AC90" i="4"/>
  <c r="AB90" i="4"/>
  <c r="AA90" i="4"/>
  <c r="Z90" i="4"/>
  <c r="AD89" i="4"/>
  <c r="AC89" i="4"/>
  <c r="AB89" i="4"/>
  <c r="AA89" i="4"/>
  <c r="Z89" i="4"/>
  <c r="AD88" i="4"/>
  <c r="AC88" i="4"/>
  <c r="AB88" i="4"/>
  <c r="AA88" i="4"/>
  <c r="Z88" i="4"/>
  <c r="AD87" i="4"/>
  <c r="AC87" i="4"/>
  <c r="AB87" i="4"/>
  <c r="AA87" i="4"/>
  <c r="Z87" i="4"/>
  <c r="AD86" i="4"/>
  <c r="AC86" i="4"/>
  <c r="AB86" i="4"/>
  <c r="AA86" i="4"/>
  <c r="Z86" i="4"/>
  <c r="AD85" i="4"/>
  <c r="AC85" i="4"/>
  <c r="AB85" i="4"/>
  <c r="AA85" i="4"/>
  <c r="Z85" i="4"/>
  <c r="AD84" i="4"/>
  <c r="AC84" i="4"/>
  <c r="AB84" i="4"/>
  <c r="AA84" i="4"/>
  <c r="Z84" i="4"/>
  <c r="AD83" i="4"/>
  <c r="AC83" i="4"/>
  <c r="AB83" i="4"/>
  <c r="AA83" i="4"/>
  <c r="Z83" i="4"/>
  <c r="AD82" i="4"/>
  <c r="AC82" i="4"/>
  <c r="AB82" i="4"/>
  <c r="AA82" i="4"/>
  <c r="Z82" i="4"/>
  <c r="AD81" i="4"/>
  <c r="AC81" i="4"/>
  <c r="AB81" i="4"/>
  <c r="AA81" i="4"/>
  <c r="Z81" i="4"/>
  <c r="AD80" i="4"/>
  <c r="AC80" i="4"/>
  <c r="AB80" i="4"/>
  <c r="AA80" i="4"/>
  <c r="Z80" i="4"/>
  <c r="AD79" i="4"/>
  <c r="AC79" i="4"/>
  <c r="AB79" i="4"/>
  <c r="AA79" i="4"/>
  <c r="Z79" i="4"/>
  <c r="AD78" i="4"/>
  <c r="AC78" i="4"/>
  <c r="AB78" i="4"/>
  <c r="AA78" i="4"/>
  <c r="Z78" i="4"/>
  <c r="AD77" i="4"/>
  <c r="AC77" i="4"/>
  <c r="AB77" i="4"/>
  <c r="AA77" i="4"/>
  <c r="Z77" i="4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AJ78" i="9"/>
  <c r="AI78" i="9"/>
  <c r="AH78" i="9"/>
  <c r="AG78" i="9"/>
  <c r="AF78" i="9"/>
  <c r="AJ77" i="9"/>
  <c r="AI77" i="9"/>
  <c r="AH77" i="9"/>
  <c r="AG77" i="9"/>
  <c r="AF77" i="9"/>
  <c r="AJ76" i="9"/>
  <c r="AI76" i="9"/>
  <c r="AH76" i="9"/>
  <c r="AG76" i="9"/>
  <c r="AF76" i="9"/>
  <c r="AJ75" i="9"/>
  <c r="AI75" i="9"/>
  <c r="AH75" i="9"/>
  <c r="AG75" i="9"/>
  <c r="AF75" i="9"/>
  <c r="AJ74" i="9"/>
  <c r="AI74" i="9"/>
  <c r="AH74" i="9"/>
  <c r="AG74" i="9"/>
  <c r="AF74" i="9"/>
  <c r="AJ73" i="9"/>
  <c r="AI73" i="9"/>
  <c r="AH73" i="9"/>
  <c r="AG73" i="9"/>
  <c r="AF73" i="9"/>
  <c r="AJ72" i="9"/>
  <c r="AI72" i="9"/>
  <c r="AH72" i="9"/>
  <c r="AG72" i="9"/>
  <c r="AF72" i="9"/>
  <c r="AJ71" i="9"/>
  <c r="AI71" i="9"/>
  <c r="AH71" i="9"/>
  <c r="AG71" i="9"/>
  <c r="AF71" i="9"/>
  <c r="AJ70" i="9"/>
  <c r="AI70" i="9"/>
  <c r="AH70" i="9"/>
  <c r="AG70" i="9"/>
  <c r="AF70" i="9"/>
  <c r="AJ69" i="9"/>
  <c r="AI69" i="9"/>
  <c r="AH69" i="9"/>
  <c r="AG69" i="9"/>
  <c r="AF69" i="9"/>
  <c r="AJ68" i="9"/>
  <c r="AI68" i="9"/>
  <c r="AH68" i="9"/>
  <c r="AG68" i="9"/>
  <c r="AF68" i="9"/>
  <c r="AJ67" i="9"/>
  <c r="AI67" i="9"/>
  <c r="AH67" i="9"/>
  <c r="AG67" i="9"/>
  <c r="AF67" i="9"/>
  <c r="AJ66" i="9"/>
  <c r="AI66" i="9"/>
  <c r="AH66" i="9"/>
  <c r="AG66" i="9"/>
  <c r="AF66" i="9"/>
  <c r="AJ65" i="9"/>
  <c r="AI65" i="9"/>
  <c r="AH65" i="9"/>
  <c r="AG65" i="9"/>
  <c r="AF65" i="9"/>
  <c r="AJ64" i="9"/>
  <c r="AI64" i="9"/>
  <c r="AH64" i="9"/>
  <c r="AG64" i="9"/>
  <c r="AF64" i="9"/>
  <c r="AJ63" i="9"/>
  <c r="AI63" i="9"/>
  <c r="AH63" i="9"/>
  <c r="AG63" i="9"/>
  <c r="AF63" i="9"/>
  <c r="AJ62" i="9"/>
  <c r="AI62" i="9"/>
  <c r="AH62" i="9"/>
  <c r="AG62" i="9"/>
  <c r="AF62" i="9"/>
  <c r="AJ61" i="9"/>
  <c r="AI61" i="9"/>
  <c r="AH61" i="9"/>
  <c r="AG61" i="9"/>
  <c r="AF61" i="9"/>
  <c r="AJ60" i="9"/>
  <c r="AI60" i="9"/>
  <c r="AH60" i="9"/>
  <c r="AG60" i="9"/>
  <c r="AF60" i="9"/>
  <c r="AJ59" i="9"/>
  <c r="AI59" i="9"/>
  <c r="AH59" i="9"/>
  <c r="AG59" i="9"/>
  <c r="AF59" i="9"/>
  <c r="AJ58" i="9"/>
  <c r="AI58" i="9"/>
  <c r="AH58" i="9"/>
  <c r="AG58" i="9"/>
  <c r="AF58" i="9"/>
  <c r="AJ57" i="9"/>
  <c r="AI57" i="9"/>
  <c r="AH57" i="9"/>
  <c r="AG57" i="9"/>
  <c r="AF57" i="9"/>
  <c r="AJ56" i="9"/>
  <c r="AI56" i="9"/>
  <c r="AH56" i="9"/>
  <c r="AG56" i="9"/>
  <c r="AF56" i="9"/>
  <c r="AJ55" i="9"/>
  <c r="AI55" i="9"/>
  <c r="AH55" i="9"/>
  <c r="AG55" i="9"/>
  <c r="AF55" i="9"/>
  <c r="AJ54" i="9"/>
  <c r="AI54" i="9"/>
  <c r="AH54" i="9"/>
  <c r="AG54" i="9"/>
  <c r="AF54" i="9"/>
  <c r="AJ53" i="9"/>
  <c r="AI53" i="9"/>
  <c r="AH53" i="9"/>
  <c r="AG53" i="9"/>
  <c r="AF53" i="9"/>
  <c r="AJ52" i="9"/>
  <c r="AI52" i="9"/>
  <c r="AH52" i="9"/>
  <c r="AG52" i="9"/>
  <c r="AF52" i="9"/>
  <c r="AJ51" i="9"/>
  <c r="AI51" i="9"/>
  <c r="AH51" i="9"/>
  <c r="AG51" i="9"/>
  <c r="AF51" i="9"/>
  <c r="AJ50" i="9"/>
  <c r="AI50" i="9"/>
  <c r="AH50" i="9"/>
  <c r="AG50" i="9"/>
  <c r="AF50" i="9"/>
  <c r="AJ49" i="9"/>
  <c r="AI49" i="9"/>
  <c r="AH49" i="9"/>
  <c r="AG49" i="9"/>
  <c r="AF49" i="9"/>
  <c r="AJ48" i="9"/>
  <c r="AI48" i="9"/>
  <c r="AH48" i="9"/>
  <c r="AG48" i="9"/>
  <c r="AF48" i="9"/>
  <c r="AJ47" i="9"/>
  <c r="AI47" i="9"/>
  <c r="AH47" i="9"/>
  <c r="AG47" i="9"/>
  <c r="AF47" i="9"/>
  <c r="AJ46" i="9"/>
  <c r="AI46" i="9"/>
  <c r="AH46" i="9"/>
  <c r="AG46" i="9"/>
  <c r="AF46" i="9"/>
  <c r="AJ45" i="9"/>
  <c r="AI45" i="9"/>
  <c r="AH45" i="9"/>
  <c r="AG45" i="9"/>
  <c r="AF45" i="9"/>
  <c r="AJ44" i="9"/>
  <c r="AI44" i="9"/>
  <c r="AH44" i="9"/>
  <c r="AG44" i="9"/>
  <c r="AF44" i="9"/>
  <c r="AG39" i="10"/>
  <c r="AF39" i="10"/>
  <c r="AG87" i="9" l="1"/>
  <c r="AG63" i="11"/>
  <c r="AA130" i="13"/>
  <c r="AA169" i="13" s="1"/>
  <c r="AJ90" i="9"/>
  <c r="AJ66" i="11"/>
  <c r="AD133" i="13"/>
  <c r="AD172" i="13" s="1"/>
  <c r="AG84" i="9"/>
  <c r="AA127" i="13"/>
  <c r="AA166" i="13" s="1"/>
  <c r="AG60" i="11"/>
  <c r="AH92" i="9"/>
  <c r="AB135" i="13"/>
  <c r="AB174" i="13" s="1"/>
  <c r="AH68" i="11"/>
  <c r="AG99" i="9"/>
  <c r="AG75" i="11"/>
  <c r="AA142" i="13"/>
  <c r="AA181" i="13" s="1"/>
  <c r="AJ102" i="9"/>
  <c r="AJ78" i="11"/>
  <c r="AD145" i="13"/>
  <c r="AD184" i="13" s="1"/>
  <c r="AG105" i="9"/>
  <c r="AA148" i="13"/>
  <c r="AA187" i="13" s="1"/>
  <c r="AG81" i="11"/>
  <c r="AH116" i="9"/>
  <c r="AB159" i="13"/>
  <c r="AB198" i="13" s="1"/>
  <c r="AH92" i="11"/>
  <c r="AH84" i="9"/>
  <c r="AH60" i="11"/>
  <c r="AB127" i="13"/>
  <c r="AB166" i="13" s="1"/>
  <c r="AH87" i="9"/>
  <c r="AB130" i="13"/>
  <c r="AB169" i="13" s="1"/>
  <c r="AH63" i="11"/>
  <c r="AJ91" i="9"/>
  <c r="AJ67" i="11"/>
  <c r="AD134" i="13"/>
  <c r="AD173" i="13" s="1"/>
  <c r="AF95" i="9"/>
  <c r="Z138" i="13"/>
  <c r="Z177" i="13" s="1"/>
  <c r="AF71" i="11"/>
  <c r="AJ97" i="9"/>
  <c r="AD140" i="13"/>
  <c r="AD179" i="13" s="1"/>
  <c r="AJ73" i="11"/>
  <c r="AG100" i="9"/>
  <c r="AA143" i="13"/>
  <c r="AA182" i="13" s="1"/>
  <c r="AG76" i="11"/>
  <c r="AA202" i="11" s="1"/>
  <c r="AF101" i="9"/>
  <c r="Z144" i="13"/>
  <c r="Z183" i="13" s="1"/>
  <c r="AF77" i="11"/>
  <c r="AJ103" i="9"/>
  <c r="AJ79" i="11"/>
  <c r="AD146" i="13"/>
  <c r="AD185" i="13" s="1"/>
  <c r="AH105" i="9"/>
  <c r="AB148" i="13"/>
  <c r="AB187" i="13" s="1"/>
  <c r="AH81" i="11"/>
  <c r="AG106" i="9"/>
  <c r="AA149" i="13"/>
  <c r="AA188" i="13" s="1"/>
  <c r="AG82" i="11"/>
  <c r="AF107" i="9"/>
  <c r="Z150" i="13"/>
  <c r="Z189" i="13" s="1"/>
  <c r="AF83" i="11"/>
  <c r="AJ109" i="9"/>
  <c r="AD152" i="13"/>
  <c r="AD191" i="13" s="1"/>
  <c r="AJ85" i="11"/>
  <c r="AH111" i="9"/>
  <c r="AH87" i="11"/>
  <c r="AB154" i="13"/>
  <c r="AB193" i="13" s="1"/>
  <c r="AG112" i="9"/>
  <c r="AA155" i="13"/>
  <c r="AA194" i="13" s="1"/>
  <c r="AG88" i="11"/>
  <c r="AF113" i="9"/>
  <c r="Z156" i="13"/>
  <c r="Z195" i="13" s="1"/>
  <c r="AF89" i="11"/>
  <c r="AJ115" i="9"/>
  <c r="AD158" i="13"/>
  <c r="AD197" i="13" s="1"/>
  <c r="AJ91" i="11"/>
  <c r="AH117" i="9"/>
  <c r="AB160" i="13"/>
  <c r="AB199" i="13" s="1"/>
  <c r="AH93" i="11"/>
  <c r="AG83" i="9"/>
  <c r="AA126" i="13"/>
  <c r="AA165" i="13" s="1"/>
  <c r="AG59" i="11"/>
  <c r="AA199" i="11" s="1"/>
  <c r="AG86" i="9"/>
  <c r="AA129" i="13"/>
  <c r="AA168" i="13" s="1"/>
  <c r="AG62" i="11"/>
  <c r="AG89" i="9"/>
  <c r="AG65" i="11"/>
  <c r="AA132" i="13"/>
  <c r="AA171" i="13" s="1"/>
  <c r="AF90" i="9"/>
  <c r="Z133" i="13"/>
  <c r="Z172" i="13" s="1"/>
  <c r="AF66" i="11"/>
  <c r="AJ92" i="9"/>
  <c r="AJ68" i="11"/>
  <c r="AD135" i="13"/>
  <c r="AD174" i="13" s="1"/>
  <c r="AH94" i="9"/>
  <c r="AB137" i="13"/>
  <c r="AB176" i="13" s="1"/>
  <c r="AH70" i="11"/>
  <c r="AG95" i="9"/>
  <c r="AG71" i="11"/>
  <c r="AA138" i="13"/>
  <c r="AA177" i="13" s="1"/>
  <c r="AF96" i="9"/>
  <c r="Z139" i="13"/>
  <c r="Z178" i="13" s="1"/>
  <c r="AF72" i="11"/>
  <c r="AJ98" i="9"/>
  <c r="AJ74" i="11"/>
  <c r="AD141" i="13"/>
  <c r="AD180" i="13" s="1"/>
  <c r="AH100" i="9"/>
  <c r="AB143" i="13"/>
  <c r="AB182" i="13" s="1"/>
  <c r="AH76" i="11"/>
  <c r="AB202" i="11" s="1"/>
  <c r="AG101" i="9"/>
  <c r="AA144" i="13"/>
  <c r="AA183" i="13" s="1"/>
  <c r="AG77" i="11"/>
  <c r="AF102" i="9"/>
  <c r="Z145" i="13"/>
  <c r="Z184" i="13" s="1"/>
  <c r="AF78" i="11"/>
  <c r="AJ104" i="9"/>
  <c r="AD147" i="13"/>
  <c r="AD186" i="13" s="1"/>
  <c r="AJ80" i="11"/>
  <c r="AH106" i="9"/>
  <c r="AB149" i="13"/>
  <c r="AB188" i="13" s="1"/>
  <c r="AH82" i="11"/>
  <c r="AG107" i="9"/>
  <c r="AG83" i="11"/>
  <c r="AA150" i="13"/>
  <c r="AA189" i="13" s="1"/>
  <c r="AF108" i="9"/>
  <c r="Z151" i="13"/>
  <c r="Z190" i="13" s="1"/>
  <c r="AF84" i="11"/>
  <c r="AJ110" i="9"/>
  <c r="AJ86" i="11"/>
  <c r="AD153" i="13"/>
  <c r="AD192" i="13" s="1"/>
  <c r="AH112" i="9"/>
  <c r="AB155" i="13"/>
  <c r="AB194" i="13" s="1"/>
  <c r="AH88" i="11"/>
  <c r="AG113" i="9"/>
  <c r="AA156" i="13"/>
  <c r="AA195" i="13" s="1"/>
  <c r="AG89" i="11"/>
  <c r="AF114" i="9"/>
  <c r="Z157" i="13"/>
  <c r="Z196" i="13" s="1"/>
  <c r="AF90" i="11"/>
  <c r="AJ116" i="9"/>
  <c r="AD159" i="13"/>
  <c r="AD198" i="13" s="1"/>
  <c r="AJ92" i="11"/>
  <c r="AJ96" i="9"/>
  <c r="AD139" i="13"/>
  <c r="AD178" i="13" s="1"/>
  <c r="AJ72" i="11"/>
  <c r="AH104" i="9"/>
  <c r="AB147" i="13"/>
  <c r="AB186" i="13" s="1"/>
  <c r="AH80" i="11"/>
  <c r="AJ108" i="9"/>
  <c r="AJ84" i="11"/>
  <c r="AD151" i="13"/>
  <c r="AD190" i="13" s="1"/>
  <c r="AG111" i="9"/>
  <c r="AA154" i="13"/>
  <c r="AA193" i="13" s="1"/>
  <c r="AG87" i="11"/>
  <c r="AJ114" i="9"/>
  <c r="AD157" i="13"/>
  <c r="AD196" i="13" s="1"/>
  <c r="AJ90" i="11"/>
  <c r="AF86" i="9"/>
  <c r="Z129" i="13"/>
  <c r="Z168" i="13" s="1"/>
  <c r="AF62" i="11"/>
  <c r="AJ88" i="9"/>
  <c r="AD131" i="13"/>
  <c r="AD170" i="13" s="1"/>
  <c r="AJ64" i="11"/>
  <c r="AH99" i="9"/>
  <c r="AB142" i="13"/>
  <c r="AB181" i="13" s="1"/>
  <c r="AH75" i="11"/>
  <c r="AH83" i="9"/>
  <c r="AB126" i="13"/>
  <c r="AB165" i="13" s="1"/>
  <c r="AH59" i="11"/>
  <c r="AB199" i="11" s="1"/>
  <c r="AF85" i="9"/>
  <c r="Z128" i="13"/>
  <c r="Z167" i="13" s="1"/>
  <c r="AF61" i="11"/>
  <c r="AG90" i="9"/>
  <c r="AA133" i="13"/>
  <c r="AA172" i="13" s="1"/>
  <c r="AG66" i="11"/>
  <c r="AF91" i="9"/>
  <c r="AF67" i="11"/>
  <c r="Z134" i="13"/>
  <c r="Z173" i="13" s="1"/>
  <c r="AF97" i="9"/>
  <c r="AF73" i="11"/>
  <c r="Z140" i="13"/>
  <c r="Z179" i="13" s="1"/>
  <c r="AJ105" i="9"/>
  <c r="AD148" i="13"/>
  <c r="AD187" i="13" s="1"/>
  <c r="AJ81" i="11"/>
  <c r="AG108" i="9"/>
  <c r="AA151" i="13"/>
  <c r="AA190" i="13" s="1"/>
  <c r="AG84" i="11"/>
  <c r="AG114" i="9"/>
  <c r="AA157" i="13"/>
  <c r="AA196" i="13" s="1"/>
  <c r="AG90" i="11"/>
  <c r="AG93" i="9"/>
  <c r="AA136" i="13"/>
  <c r="AA175" i="13" s="1"/>
  <c r="AG69" i="11"/>
  <c r="AF100" i="9"/>
  <c r="Z143" i="13"/>
  <c r="Z182" i="13" s="1"/>
  <c r="AF76" i="11"/>
  <c r="Z202" i="11" s="1"/>
  <c r="AF112" i="9"/>
  <c r="Z155" i="13"/>
  <c r="Z194" i="13" s="1"/>
  <c r="AF88" i="11"/>
  <c r="AG117" i="9"/>
  <c r="AA160" i="13"/>
  <c r="AA199" i="13" s="1"/>
  <c r="AG93" i="11"/>
  <c r="AF83" i="9"/>
  <c r="Z126" i="13"/>
  <c r="Z165" i="13" s="1"/>
  <c r="AF59" i="11"/>
  <c r="Z199" i="11" s="1"/>
  <c r="AG94" i="9"/>
  <c r="AA137" i="13"/>
  <c r="AA176" i="13" s="1"/>
  <c r="AG70" i="11"/>
  <c r="AJ84" i="9"/>
  <c r="AJ60" i="11"/>
  <c r="AD127" i="13"/>
  <c r="AD166" i="13" s="1"/>
  <c r="AH86" i="9"/>
  <c r="AB129" i="13"/>
  <c r="AB168" i="13" s="1"/>
  <c r="AH62" i="11"/>
  <c r="AJ87" i="9"/>
  <c r="AD130" i="13"/>
  <c r="AD169" i="13" s="1"/>
  <c r="AJ63" i="11"/>
  <c r="AF88" i="9"/>
  <c r="Z131" i="13"/>
  <c r="Z170" i="13" s="1"/>
  <c r="AF64" i="11"/>
  <c r="AH89" i="9"/>
  <c r="AH65" i="11"/>
  <c r="AB132" i="13"/>
  <c r="AB171" i="13" s="1"/>
  <c r="AJ93" i="9"/>
  <c r="AD136" i="13"/>
  <c r="AD175" i="13" s="1"/>
  <c r="AJ69" i="11"/>
  <c r="AH95" i="9"/>
  <c r="AB138" i="13"/>
  <c r="AB177" i="13" s="1"/>
  <c r="AH71" i="11"/>
  <c r="AG96" i="9"/>
  <c r="AA139" i="13"/>
  <c r="AA178" i="13" s="1"/>
  <c r="AG72" i="11"/>
  <c r="AJ99" i="9"/>
  <c r="AD142" i="13"/>
  <c r="AD181" i="13" s="1"/>
  <c r="AJ75" i="11"/>
  <c r="AH101" i="9"/>
  <c r="AH77" i="11"/>
  <c r="AB144" i="13"/>
  <c r="AB183" i="13" s="1"/>
  <c r="AG102" i="9"/>
  <c r="AA145" i="13"/>
  <c r="AA184" i="13" s="1"/>
  <c r="AG78" i="11"/>
  <c r="AF103" i="9"/>
  <c r="Z146" i="13"/>
  <c r="Z185" i="13" s="1"/>
  <c r="AF79" i="11"/>
  <c r="AH107" i="9"/>
  <c r="AB150" i="13"/>
  <c r="AB189" i="13" s="1"/>
  <c r="AH83" i="11"/>
  <c r="AF109" i="9"/>
  <c r="AF85" i="11"/>
  <c r="Z152" i="13"/>
  <c r="Z191" i="13" s="1"/>
  <c r="AJ111" i="9"/>
  <c r="AD154" i="13"/>
  <c r="AD193" i="13" s="1"/>
  <c r="AJ87" i="11"/>
  <c r="AH113" i="9"/>
  <c r="AB156" i="13"/>
  <c r="AB195" i="13" s="1"/>
  <c r="AH89" i="11"/>
  <c r="AF115" i="9"/>
  <c r="Z158" i="13"/>
  <c r="Z197" i="13" s="1"/>
  <c r="AF91" i="11"/>
  <c r="AJ117" i="9"/>
  <c r="AD160" i="13"/>
  <c r="AD199" i="13" s="1"/>
  <c r="AJ93" i="11"/>
  <c r="AG85" i="9"/>
  <c r="AA128" i="13"/>
  <c r="AA167" i="13" s="1"/>
  <c r="AG61" i="11"/>
  <c r="AG88" i="9"/>
  <c r="AG64" i="11"/>
  <c r="AA131" i="13"/>
  <c r="AA170" i="13" s="1"/>
  <c r="AH90" i="9"/>
  <c r="AB133" i="13"/>
  <c r="AB172" i="13" s="1"/>
  <c r="AH66" i="11"/>
  <c r="AG91" i="9"/>
  <c r="AA134" i="13"/>
  <c r="AA173" i="13" s="1"/>
  <c r="AG67" i="11"/>
  <c r="AF92" i="9"/>
  <c r="Z135" i="13"/>
  <c r="Z174" i="13" s="1"/>
  <c r="AF68" i="11"/>
  <c r="AJ94" i="9"/>
  <c r="AD137" i="13"/>
  <c r="AD176" i="13" s="1"/>
  <c r="AJ70" i="11"/>
  <c r="AH96" i="9"/>
  <c r="AB139" i="13"/>
  <c r="AB178" i="13" s="1"/>
  <c r="AH72" i="11"/>
  <c r="AG97" i="9"/>
  <c r="AA140" i="13"/>
  <c r="AA179" i="13" s="1"/>
  <c r="AG73" i="11"/>
  <c r="AF98" i="9"/>
  <c r="Z141" i="13"/>
  <c r="Z180" i="13" s="1"/>
  <c r="AF74" i="11"/>
  <c r="AJ100" i="9"/>
  <c r="AD143" i="13"/>
  <c r="AD182" i="13" s="1"/>
  <c r="AJ76" i="11"/>
  <c r="AD202" i="11" s="1"/>
  <c r="AH102" i="9"/>
  <c r="AB145" i="13"/>
  <c r="AB184" i="13" s="1"/>
  <c r="AH78" i="11"/>
  <c r="AG103" i="9"/>
  <c r="AA146" i="13"/>
  <c r="AA185" i="13" s="1"/>
  <c r="AG79" i="11"/>
  <c r="AF104" i="9"/>
  <c r="Z147" i="13"/>
  <c r="Z186" i="13" s="1"/>
  <c r="AF80" i="11"/>
  <c r="AJ106" i="9"/>
  <c r="AD149" i="13"/>
  <c r="AD188" i="13" s="1"/>
  <c r="AJ82" i="11"/>
  <c r="AH108" i="9"/>
  <c r="AB151" i="13"/>
  <c r="AB190" i="13" s="1"/>
  <c r="AH84" i="11"/>
  <c r="AG109" i="9"/>
  <c r="AA152" i="13"/>
  <c r="AA191" i="13" s="1"/>
  <c r="AG85" i="11"/>
  <c r="AF110" i="9"/>
  <c r="Z153" i="13"/>
  <c r="Z192" i="13" s="1"/>
  <c r="AF86" i="11"/>
  <c r="AJ112" i="9"/>
  <c r="AD155" i="13"/>
  <c r="AD194" i="13" s="1"/>
  <c r="AJ88" i="11"/>
  <c r="AH114" i="9"/>
  <c r="AB157" i="13"/>
  <c r="AB196" i="13" s="1"/>
  <c r="AH90" i="11"/>
  <c r="AG115" i="9"/>
  <c r="AA158" i="13"/>
  <c r="AA197" i="13" s="1"/>
  <c r="AG91" i="11"/>
  <c r="AF116" i="9"/>
  <c r="Z159" i="13"/>
  <c r="Z198" i="13" s="1"/>
  <c r="AF92" i="11"/>
  <c r="AF94" i="9"/>
  <c r="Z137" i="13"/>
  <c r="Z176" i="13" s="1"/>
  <c r="AF70" i="11"/>
  <c r="AH98" i="9"/>
  <c r="AB141" i="13"/>
  <c r="AB180" i="13" s="1"/>
  <c r="AH74" i="11"/>
  <c r="AF106" i="9"/>
  <c r="Z149" i="13"/>
  <c r="Z188" i="13" s="1"/>
  <c r="AF82" i="11"/>
  <c r="AH110" i="9"/>
  <c r="AB153" i="13"/>
  <c r="AB192" i="13" s="1"/>
  <c r="AH86" i="11"/>
  <c r="AJ85" i="9"/>
  <c r="AJ61" i="11"/>
  <c r="AD128" i="13"/>
  <c r="AD167" i="13" s="1"/>
  <c r="AF89" i="9"/>
  <c r="Z132" i="13"/>
  <c r="Z171" i="13" s="1"/>
  <c r="AF65" i="11"/>
  <c r="AH93" i="9"/>
  <c r="AB136" i="13"/>
  <c r="AB175" i="13" s="1"/>
  <c r="AH69" i="11"/>
  <c r="AJ79" i="9"/>
  <c r="AD126" i="13"/>
  <c r="AD165" i="13" s="1"/>
  <c r="AJ59" i="11"/>
  <c r="AD199" i="11" s="1"/>
  <c r="AF84" i="9"/>
  <c r="Z127" i="13"/>
  <c r="Z166" i="13" s="1"/>
  <c r="AF60" i="11"/>
  <c r="AH85" i="9"/>
  <c r="AB128" i="13"/>
  <c r="AB167" i="13" s="1"/>
  <c r="AH61" i="11"/>
  <c r="AJ86" i="9"/>
  <c r="AJ62" i="11"/>
  <c r="AD129" i="13"/>
  <c r="AD168" i="13" s="1"/>
  <c r="AF87" i="9"/>
  <c r="Z130" i="13"/>
  <c r="Z169" i="13" s="1"/>
  <c r="AF63" i="11"/>
  <c r="AH88" i="9"/>
  <c r="AB131" i="13"/>
  <c r="AB170" i="13" s="1"/>
  <c r="AH64" i="11"/>
  <c r="AJ89" i="9"/>
  <c r="AD132" i="13"/>
  <c r="AD171" i="13" s="1"/>
  <c r="AJ65" i="11"/>
  <c r="AH91" i="9"/>
  <c r="AB134" i="13"/>
  <c r="AB173" i="13" s="1"/>
  <c r="AH67" i="11"/>
  <c r="AG92" i="9"/>
  <c r="AA135" i="13"/>
  <c r="AA174" i="13" s="1"/>
  <c r="AG68" i="11"/>
  <c r="AF93" i="9"/>
  <c r="Z136" i="13"/>
  <c r="Z175" i="13" s="1"/>
  <c r="AF69" i="11"/>
  <c r="AJ95" i="9"/>
  <c r="AJ71" i="11"/>
  <c r="AD138" i="13"/>
  <c r="AD177" i="13" s="1"/>
  <c r="AH97" i="9"/>
  <c r="AB140" i="13"/>
  <c r="AB179" i="13" s="1"/>
  <c r="AH73" i="11"/>
  <c r="AG98" i="9"/>
  <c r="AG74" i="11"/>
  <c r="AA141" i="13"/>
  <c r="AA180" i="13" s="1"/>
  <c r="AF99" i="9"/>
  <c r="AF75" i="11"/>
  <c r="Z142" i="13"/>
  <c r="Z181" i="13" s="1"/>
  <c r="AJ101" i="9"/>
  <c r="AJ77" i="11"/>
  <c r="AD144" i="13"/>
  <c r="AD183" i="13" s="1"/>
  <c r="AH103" i="9"/>
  <c r="AB146" i="13"/>
  <c r="AB185" i="13" s="1"/>
  <c r="AH79" i="11"/>
  <c r="AG104" i="9"/>
  <c r="AA147" i="13"/>
  <c r="AA186" i="13" s="1"/>
  <c r="AG80" i="11"/>
  <c r="AF105" i="9"/>
  <c r="Z148" i="13"/>
  <c r="Z187" i="13" s="1"/>
  <c r="AF81" i="11"/>
  <c r="AJ107" i="9"/>
  <c r="AD150" i="13"/>
  <c r="AD189" i="13" s="1"/>
  <c r="AJ83" i="11"/>
  <c r="AH109" i="9"/>
  <c r="AB152" i="13"/>
  <c r="AB191" i="13" s="1"/>
  <c r="AH85" i="11"/>
  <c r="AG110" i="9"/>
  <c r="AG86" i="11"/>
  <c r="AA153" i="13"/>
  <c r="AA192" i="13" s="1"/>
  <c r="AF111" i="9"/>
  <c r="Z154" i="13"/>
  <c r="Z193" i="13" s="1"/>
  <c r="AF87" i="11"/>
  <c r="AJ113" i="9"/>
  <c r="AJ89" i="11"/>
  <c r="AD156" i="13"/>
  <c r="AD195" i="13" s="1"/>
  <c r="AH115" i="9"/>
  <c r="AB158" i="13"/>
  <c r="AB197" i="13" s="1"/>
  <c r="AH91" i="11"/>
  <c r="AG116" i="9"/>
  <c r="AA159" i="13"/>
  <c r="AA198" i="13" s="1"/>
  <c r="AG92" i="11"/>
  <c r="AF117" i="9"/>
  <c r="Z160" i="13"/>
  <c r="Z199" i="13" s="1"/>
  <c r="AF93" i="11"/>
  <c r="AI83" i="9"/>
  <c r="AC126" i="13"/>
  <c r="AC165" i="13" s="1"/>
  <c r="AI59" i="11"/>
  <c r="AC199" i="11" s="1"/>
  <c r="AI84" i="9"/>
  <c r="AC127" i="13"/>
  <c r="AC166" i="13" s="1"/>
  <c r="AI60" i="11"/>
  <c r="AI85" i="9"/>
  <c r="AC128" i="13"/>
  <c r="AC167" i="13" s="1"/>
  <c r="AI61" i="11"/>
  <c r="AI86" i="9"/>
  <c r="AC129" i="13"/>
  <c r="AC168" i="13" s="1"/>
  <c r="AI62" i="11"/>
  <c r="AI87" i="9"/>
  <c r="AC130" i="13"/>
  <c r="AC169" i="13" s="1"/>
  <c r="AI63" i="11"/>
  <c r="AI88" i="9"/>
  <c r="AC131" i="13"/>
  <c r="AC170" i="13" s="1"/>
  <c r="AI64" i="11"/>
  <c r="AI89" i="9"/>
  <c r="AC132" i="13"/>
  <c r="AC171" i="13" s="1"/>
  <c r="AI65" i="11"/>
  <c r="AI90" i="9"/>
  <c r="AC133" i="13"/>
  <c r="AC172" i="13" s="1"/>
  <c r="AI66" i="11"/>
  <c r="AI91" i="9"/>
  <c r="AC134" i="13"/>
  <c r="AC173" i="13" s="1"/>
  <c r="AI67" i="11"/>
  <c r="AI92" i="9"/>
  <c r="AC135" i="13"/>
  <c r="AC174" i="13" s="1"/>
  <c r="AI68" i="11"/>
  <c r="AI93" i="9"/>
  <c r="AC136" i="13"/>
  <c r="AC175" i="13" s="1"/>
  <c r="AI69" i="11"/>
  <c r="AI94" i="9"/>
  <c r="AC137" i="13"/>
  <c r="AC176" i="13" s="1"/>
  <c r="AI70" i="11"/>
  <c r="AI95" i="9"/>
  <c r="AC138" i="13"/>
  <c r="AC177" i="13" s="1"/>
  <c r="AI71" i="11"/>
  <c r="AI96" i="9"/>
  <c r="AC139" i="13"/>
  <c r="AC178" i="13" s="1"/>
  <c r="AI72" i="11"/>
  <c r="AI97" i="9"/>
  <c r="AC140" i="13"/>
  <c r="AC179" i="13" s="1"/>
  <c r="AI73" i="11"/>
  <c r="AI98" i="9"/>
  <c r="AC141" i="13"/>
  <c r="AC180" i="13" s="1"/>
  <c r="AI74" i="11"/>
  <c r="AI99" i="9"/>
  <c r="AC142" i="13"/>
  <c r="AC181" i="13" s="1"/>
  <c r="AI75" i="11"/>
  <c r="AI100" i="9"/>
  <c r="AC143" i="13"/>
  <c r="AC182" i="13" s="1"/>
  <c r="AI76" i="11"/>
  <c r="AC202" i="11" s="1"/>
  <c r="AI101" i="9"/>
  <c r="AC144" i="13"/>
  <c r="AC183" i="13" s="1"/>
  <c r="AI77" i="11"/>
  <c r="AI102" i="9"/>
  <c r="AC145" i="13"/>
  <c r="AC184" i="13" s="1"/>
  <c r="AI78" i="11"/>
  <c r="AI103" i="9"/>
  <c r="AC146" i="13"/>
  <c r="AC185" i="13" s="1"/>
  <c r="AI79" i="11"/>
  <c r="AI104" i="9"/>
  <c r="AC147" i="13"/>
  <c r="AC186" i="13" s="1"/>
  <c r="AI80" i="11"/>
  <c r="AI105" i="9"/>
  <c r="AC148" i="13"/>
  <c r="AC187" i="13" s="1"/>
  <c r="AI81" i="11"/>
  <c r="AI106" i="9"/>
  <c r="AC149" i="13"/>
  <c r="AC188" i="13" s="1"/>
  <c r="AI82" i="11"/>
  <c r="AI107" i="9"/>
  <c r="AC150" i="13"/>
  <c r="AC189" i="13" s="1"/>
  <c r="AI83" i="11"/>
  <c r="AI108" i="9"/>
  <c r="AC151" i="13"/>
  <c r="AC190" i="13" s="1"/>
  <c r="AI84" i="11"/>
  <c r="AI109" i="9"/>
  <c r="AC152" i="13"/>
  <c r="AC191" i="13" s="1"/>
  <c r="AI85" i="11"/>
  <c r="AI110" i="9"/>
  <c r="AC153" i="13"/>
  <c r="AC192" i="13" s="1"/>
  <c r="AI86" i="11"/>
  <c r="AI111" i="9"/>
  <c r="AC154" i="13"/>
  <c r="AC193" i="13" s="1"/>
  <c r="AI87" i="11"/>
  <c r="AI112" i="9"/>
  <c r="AC155" i="13"/>
  <c r="AC194" i="13" s="1"/>
  <c r="AI88" i="11"/>
  <c r="AI113" i="9"/>
  <c r="AC156" i="13"/>
  <c r="AC195" i="13" s="1"/>
  <c r="AI89" i="11"/>
  <c r="AI114" i="9"/>
  <c r="AC157" i="13"/>
  <c r="AC196" i="13" s="1"/>
  <c r="AI90" i="11"/>
  <c r="AI115" i="9"/>
  <c r="AC158" i="13"/>
  <c r="AC197" i="13" s="1"/>
  <c r="AI91" i="11"/>
  <c r="AI116" i="9"/>
  <c r="AC159" i="13"/>
  <c r="AC198" i="13" s="1"/>
  <c r="AI92" i="11"/>
  <c r="AI117" i="9"/>
  <c r="AC160" i="13"/>
  <c r="AC199" i="13" s="1"/>
  <c r="AI93" i="11"/>
  <c r="AJ83" i="9"/>
  <c r="AG79" i="9"/>
  <c r="AF79" i="9"/>
  <c r="AH79" i="9"/>
  <c r="AI79" i="9"/>
  <c r="P27" i="14"/>
  <c r="P151" i="14" s="1"/>
  <c r="AF39" i="7"/>
  <c r="AF45" i="7" s="1"/>
  <c r="AE39" i="7"/>
  <c r="AE45" i="7" s="1"/>
  <c r="AF38" i="4"/>
  <c r="AF38" i="23" s="1"/>
  <c r="AF38" i="11" s="1"/>
  <c r="AF37" i="4"/>
  <c r="AF37" i="23" s="1"/>
  <c r="AF37" i="11" s="1"/>
  <c r="AF36" i="4"/>
  <c r="AF36" i="23" s="1"/>
  <c r="AF36" i="11" s="1"/>
  <c r="AF35" i="4"/>
  <c r="AF35" i="23" s="1"/>
  <c r="AF35" i="11" s="1"/>
  <c r="AF34" i="4"/>
  <c r="AF33" i="4"/>
  <c r="AF33" i="23" s="1"/>
  <c r="AF33" i="11" s="1"/>
  <c r="AF32" i="4"/>
  <c r="AF32" i="23" s="1"/>
  <c r="AF32" i="11" s="1"/>
  <c r="AF31" i="4"/>
  <c r="AF30" i="4"/>
  <c r="AF30" i="23" s="1"/>
  <c r="AF30" i="11" s="1"/>
  <c r="AF29" i="4"/>
  <c r="AF28" i="4"/>
  <c r="AF27" i="4"/>
  <c r="AF27" i="23" s="1"/>
  <c r="AF27" i="11" s="1"/>
  <c r="AF26" i="4"/>
  <c r="AF26" i="23" s="1"/>
  <c r="AF26" i="11" s="1"/>
  <c r="AF25" i="4"/>
  <c r="AF25" i="23" s="1"/>
  <c r="AF25" i="11" s="1"/>
  <c r="AF24" i="4"/>
  <c r="AF24" i="23" s="1"/>
  <c r="AF24" i="11" s="1"/>
  <c r="AF23" i="4"/>
  <c r="AF23" i="23" s="1"/>
  <c r="AF23" i="11" s="1"/>
  <c r="AF22" i="4"/>
  <c r="AF21" i="4"/>
  <c r="AF20" i="4"/>
  <c r="AF20" i="23" s="1"/>
  <c r="AF20" i="11" s="1"/>
  <c r="AF19" i="4"/>
  <c r="AF19" i="23" s="1"/>
  <c r="AF19" i="11" s="1"/>
  <c r="AF18" i="4"/>
  <c r="AF18" i="23" s="1"/>
  <c r="AF18" i="11" s="1"/>
  <c r="AF17" i="4"/>
  <c r="AF17" i="23" s="1"/>
  <c r="AF17" i="11" s="1"/>
  <c r="AF16" i="4"/>
  <c r="AF15" i="4"/>
  <c r="AF15" i="23" s="1"/>
  <c r="AF15" i="11" s="1"/>
  <c r="AF14" i="4"/>
  <c r="AF14" i="23" s="1"/>
  <c r="AF14" i="11" s="1"/>
  <c r="AF13" i="4"/>
  <c r="AF13" i="23" s="1"/>
  <c r="AF13" i="11" s="1"/>
  <c r="AF12" i="4"/>
  <c r="AF12" i="23" s="1"/>
  <c r="AF12" i="11" s="1"/>
  <c r="AF11" i="4"/>
  <c r="AF11" i="23" s="1"/>
  <c r="AF11" i="11" s="1"/>
  <c r="AF10" i="4"/>
  <c r="AF9" i="4"/>
  <c r="AF9" i="23" s="1"/>
  <c r="AF9" i="11" s="1"/>
  <c r="AF8" i="4"/>
  <c r="AF8" i="23" s="1"/>
  <c r="AF8" i="11" s="1"/>
  <c r="AF7" i="4"/>
  <c r="AF7" i="23" s="1"/>
  <c r="AF7" i="11" s="1"/>
  <c r="AF6" i="4"/>
  <c r="AF5" i="4"/>
  <c r="AF4" i="23"/>
  <c r="AF39" i="3"/>
  <c r="AE39" i="3"/>
  <c r="AE39" i="2"/>
  <c r="AD39" i="2"/>
  <c r="AF39" i="1"/>
  <c r="AE39" i="1"/>
  <c r="AE81" i="1" l="1"/>
  <c r="AF4" i="11"/>
  <c r="AF10" i="8"/>
  <c r="AF10" i="9" s="1"/>
  <c r="AF10" i="23"/>
  <c r="AF10" i="11" s="1"/>
  <c r="AF16" i="8"/>
  <c r="AF16" i="23"/>
  <c r="AF16" i="11" s="1"/>
  <c r="AF22" i="8"/>
  <c r="AF22" i="9" s="1"/>
  <c r="AF22" i="23"/>
  <c r="AF22" i="11" s="1"/>
  <c r="AF28" i="8"/>
  <c r="AF28" i="9" s="1"/>
  <c r="AF28" i="23"/>
  <c r="AF28" i="11" s="1"/>
  <c r="AF34" i="8"/>
  <c r="AF34" i="9" s="1"/>
  <c r="AF34" i="12" s="1"/>
  <c r="AF34" i="23"/>
  <c r="AF34" i="11" s="1"/>
  <c r="AF5" i="8"/>
  <c r="AF5" i="9" s="1"/>
  <c r="AF5" i="23"/>
  <c r="AF5" i="11" s="1"/>
  <c r="AF29" i="8"/>
  <c r="AF29" i="23"/>
  <c r="AF29" i="11" s="1"/>
  <c r="AF6" i="8"/>
  <c r="AF6" i="9" s="1"/>
  <c r="AF6" i="23"/>
  <c r="AF6" i="11" s="1"/>
  <c r="AF21" i="23"/>
  <c r="AF21" i="11" s="1"/>
  <c r="AH201" i="9"/>
  <c r="AB201" i="11" s="1"/>
  <c r="AF31" i="23"/>
  <c r="AF31" i="11" s="1"/>
  <c r="AL200" i="9"/>
  <c r="AF200" i="4"/>
  <c r="AL201" i="9"/>
  <c r="AF201" i="4"/>
  <c r="AF4" i="8"/>
  <c r="AF4" i="9" s="1"/>
  <c r="AF39" i="14"/>
  <c r="AF81" i="1"/>
  <c r="AF17" i="15"/>
  <c r="AF141" i="15" s="1"/>
  <c r="AF90" i="4"/>
  <c r="AL57" i="9"/>
  <c r="AL72" i="11" s="1"/>
  <c r="AF35" i="15"/>
  <c r="AF159" i="15" s="1"/>
  <c r="AF108" i="4"/>
  <c r="AL75" i="9"/>
  <c r="AF12" i="15"/>
  <c r="AF136" i="15" s="1"/>
  <c r="AF85" i="4"/>
  <c r="AL52" i="9"/>
  <c r="AL67" i="11" s="1"/>
  <c r="AF5" i="15"/>
  <c r="AF129" i="15" s="1"/>
  <c r="AF78" i="4"/>
  <c r="AL45" i="9"/>
  <c r="AF18" i="15"/>
  <c r="AF142" i="15" s="1"/>
  <c r="AF91" i="4"/>
  <c r="AL58" i="9"/>
  <c r="AF30" i="15"/>
  <c r="AF154" i="15" s="1"/>
  <c r="AF103" i="4"/>
  <c r="AL70" i="9"/>
  <c r="AL85" i="11" s="1"/>
  <c r="AF17" i="8"/>
  <c r="AF17" i="9" s="1"/>
  <c r="AF39" i="4"/>
  <c r="AF39" i="8" s="1"/>
  <c r="AF7" i="15"/>
  <c r="AF131" i="15" s="1"/>
  <c r="AF80" i="4"/>
  <c r="AL47" i="9"/>
  <c r="AL62" i="11" s="1"/>
  <c r="AF13" i="15"/>
  <c r="AF137" i="15" s="1"/>
  <c r="AF86" i="4"/>
  <c r="AL53" i="9"/>
  <c r="AL68" i="11" s="1"/>
  <c r="AF19" i="15"/>
  <c r="AF143" i="15" s="1"/>
  <c r="AL59" i="9"/>
  <c r="AL74" i="11" s="1"/>
  <c r="AF92" i="4"/>
  <c r="AF25" i="15"/>
  <c r="AF149" i="15" s="1"/>
  <c r="AF98" i="4"/>
  <c r="AL65" i="9"/>
  <c r="AL80" i="11" s="1"/>
  <c r="AF31" i="15"/>
  <c r="AF155" i="15" s="1"/>
  <c r="AF104" i="4"/>
  <c r="AL71" i="9"/>
  <c r="AL86" i="11" s="1"/>
  <c r="AF37" i="15"/>
  <c r="AF161" i="15" s="1"/>
  <c r="AL77" i="9"/>
  <c r="AF110" i="4"/>
  <c r="AF18" i="8"/>
  <c r="AF18" i="9" s="1"/>
  <c r="AF30" i="8"/>
  <c r="AF30" i="9" s="1"/>
  <c r="AF118" i="9"/>
  <c r="AF11" i="15"/>
  <c r="AF135" i="15" s="1"/>
  <c r="AF84" i="4"/>
  <c r="AL51" i="9"/>
  <c r="AL66" i="11" s="1"/>
  <c r="AF29" i="15"/>
  <c r="AF153" i="15" s="1"/>
  <c r="AF102" i="4"/>
  <c r="AL69" i="9"/>
  <c r="AF6" i="15"/>
  <c r="AF130" i="15" s="1"/>
  <c r="AF79" i="4"/>
  <c r="AL46" i="9"/>
  <c r="AL61" i="11" s="1"/>
  <c r="AF24" i="15"/>
  <c r="AF148" i="15" s="1"/>
  <c r="AF97" i="4"/>
  <c r="AL64" i="9"/>
  <c r="AF36" i="15"/>
  <c r="AF160" i="15" s="1"/>
  <c r="AF109" i="4"/>
  <c r="AL76" i="9"/>
  <c r="AI118" i="9"/>
  <c r="AF8" i="15"/>
  <c r="AF132" i="15" s="1"/>
  <c r="AF81" i="4"/>
  <c r="AL48" i="9"/>
  <c r="AF14" i="15"/>
  <c r="AF138" i="15" s="1"/>
  <c r="AF87" i="4"/>
  <c r="AL54" i="9"/>
  <c r="AL69" i="11" s="1"/>
  <c r="AF20" i="15"/>
  <c r="AF144" i="15" s="1"/>
  <c r="AF93" i="4"/>
  <c r="AL60" i="9"/>
  <c r="AL75" i="11" s="1"/>
  <c r="AF26" i="15"/>
  <c r="AF150" i="15" s="1"/>
  <c r="AF99" i="4"/>
  <c r="AL66" i="9"/>
  <c r="AF32" i="15"/>
  <c r="AF156" i="15" s="1"/>
  <c r="AF105" i="4"/>
  <c r="AL72" i="9"/>
  <c r="AL87" i="11" s="1"/>
  <c r="AF38" i="15"/>
  <c r="AF162" i="15" s="1"/>
  <c r="AF111" i="4"/>
  <c r="AL78" i="9"/>
  <c r="AL93" i="11" s="1"/>
  <c r="AF23" i="15"/>
  <c r="AF147" i="15" s="1"/>
  <c r="AF96" i="4"/>
  <c r="AL63" i="9"/>
  <c r="AG118" i="9"/>
  <c r="AF9" i="15"/>
  <c r="AF133" i="15" s="1"/>
  <c r="AF82" i="4"/>
  <c r="AL49" i="9"/>
  <c r="AF21" i="15"/>
  <c r="AF145" i="15" s="1"/>
  <c r="AF94" i="4"/>
  <c r="AL61" i="9"/>
  <c r="AL76" i="11" s="1"/>
  <c r="AF202" i="11" s="1"/>
  <c r="AF33" i="15"/>
  <c r="AF157" i="15" s="1"/>
  <c r="AF106" i="4"/>
  <c r="AL73" i="9"/>
  <c r="AL88" i="11" s="1"/>
  <c r="AF35" i="8"/>
  <c r="AF35" i="9" s="1"/>
  <c r="AF15" i="15"/>
  <c r="AF139" i="15" s="1"/>
  <c r="AF88" i="4"/>
  <c r="AL55" i="9"/>
  <c r="AF27" i="15"/>
  <c r="AF151" i="15" s="1"/>
  <c r="AF100" i="4"/>
  <c r="AL67" i="9"/>
  <c r="AF11" i="8"/>
  <c r="AF11" i="9" s="1"/>
  <c r="AF23" i="8"/>
  <c r="AF23" i="9" s="1"/>
  <c r="AF4" i="15"/>
  <c r="AF128" i="15" s="1"/>
  <c r="AF77" i="4"/>
  <c r="AL44" i="9"/>
  <c r="AF10" i="15"/>
  <c r="AF134" i="15" s="1"/>
  <c r="AF83" i="4"/>
  <c r="AL50" i="9"/>
  <c r="AL65" i="11" s="1"/>
  <c r="AF16" i="15"/>
  <c r="AF140" i="15" s="1"/>
  <c r="AF89" i="4"/>
  <c r="AL56" i="9"/>
  <c r="AF22" i="15"/>
  <c r="AF146" i="15" s="1"/>
  <c r="AL62" i="9"/>
  <c r="AF95" i="4"/>
  <c r="AF28" i="15"/>
  <c r="AF152" i="15" s="1"/>
  <c r="AF101" i="4"/>
  <c r="AL68" i="9"/>
  <c r="AL83" i="11" s="1"/>
  <c r="AF34" i="15"/>
  <c r="AF158" i="15" s="1"/>
  <c r="AF107" i="4"/>
  <c r="AL74" i="9"/>
  <c r="AF12" i="8"/>
  <c r="AF12" i="9" s="1"/>
  <c r="AF24" i="8"/>
  <c r="AF24" i="9" s="1"/>
  <c r="AF36" i="8"/>
  <c r="AF36" i="9" s="1"/>
  <c r="AH118" i="9"/>
  <c r="AJ118" i="9"/>
  <c r="AF16" i="9"/>
  <c r="AF7" i="8"/>
  <c r="AF19" i="8"/>
  <c r="AF8" i="8"/>
  <c r="AF14" i="8"/>
  <c r="AF20" i="8"/>
  <c r="AF26" i="8"/>
  <c r="AF32" i="8"/>
  <c r="AF38" i="8"/>
  <c r="AF9" i="8"/>
  <c r="AF15" i="8"/>
  <c r="AF21" i="8"/>
  <c r="AF27" i="8"/>
  <c r="AF33" i="8"/>
  <c r="AF10" i="12"/>
  <c r="AF29" i="9"/>
  <c r="AF13" i="8"/>
  <c r="AF25" i="8"/>
  <c r="AF31" i="8"/>
  <c r="AF37" i="8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AE4" i="14"/>
  <c r="AE39" i="4"/>
  <c r="AE38" i="4"/>
  <c r="AE38" i="23" s="1"/>
  <c r="AE38" i="11" s="1"/>
  <c r="AE37" i="4"/>
  <c r="AE37" i="23" s="1"/>
  <c r="AE37" i="11" s="1"/>
  <c r="AE36" i="4"/>
  <c r="AE36" i="23" s="1"/>
  <c r="AE36" i="11" s="1"/>
  <c r="AE35" i="4"/>
  <c r="AE35" i="23" s="1"/>
  <c r="AE35" i="11" s="1"/>
  <c r="AE34" i="4"/>
  <c r="AE34" i="23" s="1"/>
  <c r="AE34" i="11" s="1"/>
  <c r="AE33" i="4"/>
  <c r="AE33" i="23" s="1"/>
  <c r="AE33" i="11" s="1"/>
  <c r="AE32" i="4"/>
  <c r="AE32" i="23" s="1"/>
  <c r="AE32" i="11" s="1"/>
  <c r="AE31" i="4"/>
  <c r="AE30" i="4"/>
  <c r="AE30" i="23" s="1"/>
  <c r="AE30" i="11" s="1"/>
  <c r="AE29" i="4"/>
  <c r="AE29" i="23" s="1"/>
  <c r="AE29" i="11" s="1"/>
  <c r="AE28" i="4"/>
  <c r="AE28" i="23" s="1"/>
  <c r="AE28" i="11" s="1"/>
  <c r="AE27" i="4"/>
  <c r="AE27" i="23" s="1"/>
  <c r="AE27" i="11" s="1"/>
  <c r="AE26" i="4"/>
  <c r="AE26" i="23" s="1"/>
  <c r="AE26" i="11" s="1"/>
  <c r="AE25" i="4"/>
  <c r="AE25" i="23" s="1"/>
  <c r="AE25" i="11" s="1"/>
  <c r="AE24" i="4"/>
  <c r="AE24" i="23" s="1"/>
  <c r="AE24" i="11" s="1"/>
  <c r="AE23" i="4"/>
  <c r="AE23" i="23" s="1"/>
  <c r="AE23" i="11" s="1"/>
  <c r="AE22" i="4"/>
  <c r="AE22" i="23" s="1"/>
  <c r="AE22" i="11" s="1"/>
  <c r="AE21" i="4"/>
  <c r="AE21" i="23" s="1"/>
  <c r="AE21" i="11" s="1"/>
  <c r="AE20" i="4"/>
  <c r="AE20" i="23" s="1"/>
  <c r="AE20" i="11" s="1"/>
  <c r="AE19" i="4"/>
  <c r="AE19" i="23" s="1"/>
  <c r="AE19" i="11" s="1"/>
  <c r="AE18" i="4"/>
  <c r="AE18" i="23" s="1"/>
  <c r="AE18" i="11" s="1"/>
  <c r="AE17" i="4"/>
  <c r="AE17" i="23" s="1"/>
  <c r="AE17" i="11" s="1"/>
  <c r="AE16" i="4"/>
  <c r="AE16" i="23" s="1"/>
  <c r="AE16" i="11" s="1"/>
  <c r="AE15" i="4"/>
  <c r="AE15" i="23" s="1"/>
  <c r="AE15" i="11" s="1"/>
  <c r="AE14" i="4"/>
  <c r="AE14" i="23" s="1"/>
  <c r="AE14" i="11" s="1"/>
  <c r="AE13" i="4"/>
  <c r="AE13" i="23" s="1"/>
  <c r="AE13" i="11" s="1"/>
  <c r="AE12" i="4"/>
  <c r="AE12" i="23" s="1"/>
  <c r="AE12" i="11" s="1"/>
  <c r="AE11" i="4"/>
  <c r="AE11" i="23" s="1"/>
  <c r="AE11" i="11" s="1"/>
  <c r="AE10" i="4"/>
  <c r="AE10" i="23" s="1"/>
  <c r="AE10" i="11" s="1"/>
  <c r="AE9" i="4"/>
  <c r="AE9" i="23" s="1"/>
  <c r="AE9" i="11" s="1"/>
  <c r="AE8" i="4"/>
  <c r="AE8" i="23" s="1"/>
  <c r="AE8" i="11" s="1"/>
  <c r="AE7" i="4"/>
  <c r="AE6" i="4"/>
  <c r="AE6" i="23" s="1"/>
  <c r="AE6" i="11" s="1"/>
  <c r="AE5" i="4"/>
  <c r="AE5" i="23" s="1"/>
  <c r="AE5" i="11" s="1"/>
  <c r="AE4" i="4"/>
  <c r="AE4" i="23" s="1"/>
  <c r="AF28" i="12" l="1"/>
  <c r="AE4" i="11"/>
  <c r="AF22" i="12"/>
  <c r="AE7" i="23"/>
  <c r="AG201" i="9"/>
  <c r="AA201" i="11" s="1"/>
  <c r="AE31" i="23"/>
  <c r="AE31" i="11" s="1"/>
  <c r="AF39" i="23"/>
  <c r="AF39" i="11" s="1"/>
  <c r="AF4" i="12"/>
  <c r="AF200" i="11"/>
  <c r="AK200" i="9"/>
  <c r="AE200" i="4"/>
  <c r="AE21" i="8"/>
  <c r="AE21" i="9" s="1"/>
  <c r="AE21" i="12" s="1"/>
  <c r="AK201" i="9"/>
  <c r="AE201" i="4"/>
  <c r="AF201" i="11"/>
  <c r="AF41" i="4"/>
  <c r="AE138" i="14"/>
  <c r="S14" i="18"/>
  <c r="AE150" i="14"/>
  <c r="S26" i="18"/>
  <c r="AE158" i="14"/>
  <c r="S34" i="18"/>
  <c r="AE131" i="14"/>
  <c r="S7" i="18"/>
  <c r="AE135" i="14"/>
  <c r="S11" i="18"/>
  <c r="AE139" i="14"/>
  <c r="S15" i="18"/>
  <c r="AE143" i="14"/>
  <c r="S19" i="18"/>
  <c r="AE147" i="14"/>
  <c r="S23" i="18"/>
  <c r="AE151" i="14"/>
  <c r="S27" i="18"/>
  <c r="AE155" i="14"/>
  <c r="S31" i="18"/>
  <c r="AE159" i="14"/>
  <c r="S35" i="18"/>
  <c r="AE130" i="14"/>
  <c r="S6" i="18"/>
  <c r="AE142" i="14"/>
  <c r="S18" i="18"/>
  <c r="AE154" i="14"/>
  <c r="S30" i="18"/>
  <c r="AE162" i="14"/>
  <c r="S38" i="18"/>
  <c r="AE128" i="14"/>
  <c r="S4" i="18"/>
  <c r="AE140" i="14"/>
  <c r="S16" i="18"/>
  <c r="AE152" i="14"/>
  <c r="S28" i="18"/>
  <c r="AE134" i="14"/>
  <c r="S10" i="18"/>
  <c r="AE146" i="14"/>
  <c r="S22" i="18"/>
  <c r="AE132" i="14"/>
  <c r="S8" i="18"/>
  <c r="AE136" i="14"/>
  <c r="S12" i="18"/>
  <c r="AE144" i="14"/>
  <c r="S20" i="18"/>
  <c r="AE148" i="14"/>
  <c r="S24" i="18"/>
  <c r="AE156" i="14"/>
  <c r="S32" i="18"/>
  <c r="AE160" i="14"/>
  <c r="S36" i="18"/>
  <c r="AE129" i="14"/>
  <c r="S5" i="18"/>
  <c r="AE133" i="14"/>
  <c r="S9" i="18"/>
  <c r="AE137" i="14"/>
  <c r="S13" i="18"/>
  <c r="AE141" i="14"/>
  <c r="S17" i="18"/>
  <c r="AE145" i="14"/>
  <c r="S21" i="18"/>
  <c r="AE149" i="14"/>
  <c r="S25" i="18"/>
  <c r="AE153" i="14"/>
  <c r="S29" i="18"/>
  <c r="AE157" i="14"/>
  <c r="S33" i="18"/>
  <c r="AE161" i="14"/>
  <c r="S37" i="18"/>
  <c r="AF163" i="14"/>
  <c r="AF23" i="12"/>
  <c r="AE20" i="15"/>
  <c r="AE144" i="15" s="1"/>
  <c r="AK60" i="9"/>
  <c r="AK75" i="11" s="1"/>
  <c r="AE93" i="4"/>
  <c r="AL103" i="9"/>
  <c r="AF146" i="13"/>
  <c r="AF185" i="13" s="1"/>
  <c r="AL84" i="9"/>
  <c r="AF127" i="13"/>
  <c r="AF166" i="13" s="1"/>
  <c r="AE15" i="8"/>
  <c r="AE15" i="16" s="1"/>
  <c r="AK55" i="9"/>
  <c r="AK70" i="11" s="1"/>
  <c r="AE88" i="4"/>
  <c r="AE33" i="15"/>
  <c r="AE157" i="15" s="1"/>
  <c r="AK73" i="9"/>
  <c r="AK88" i="11" s="1"/>
  <c r="AE106" i="4"/>
  <c r="AL113" i="9"/>
  <c r="AF156" i="13"/>
  <c r="AF195" i="13" s="1"/>
  <c r="AL95" i="9"/>
  <c r="AF138" i="13"/>
  <c r="AF177" i="13" s="1"/>
  <c r="AL94" i="9"/>
  <c r="AF137" i="13"/>
  <c r="AF176" i="13" s="1"/>
  <c r="AE77" i="4"/>
  <c r="AK44" i="9"/>
  <c r="AK59" i="11" s="1"/>
  <c r="AE199" i="11" s="1"/>
  <c r="AE10" i="15"/>
  <c r="AE134" i="15" s="1"/>
  <c r="AE83" i="4"/>
  <c r="AK50" i="9"/>
  <c r="AE89" i="4"/>
  <c r="AK56" i="9"/>
  <c r="AK71" i="11" s="1"/>
  <c r="AE95" i="4"/>
  <c r="AK62" i="9"/>
  <c r="AE28" i="15"/>
  <c r="AE152" i="15" s="1"/>
  <c r="AE101" i="4"/>
  <c r="AK68" i="9"/>
  <c r="AE107" i="4"/>
  <c r="AK74" i="9"/>
  <c r="AK89" i="11" s="1"/>
  <c r="AE15" i="15"/>
  <c r="AE139" i="15" s="1"/>
  <c r="AL88" i="9"/>
  <c r="AF131" i="13"/>
  <c r="AF170" i="13" s="1"/>
  <c r="AL102" i="9"/>
  <c r="AF145" i="13"/>
  <c r="AF184" i="13" s="1"/>
  <c r="AL105" i="9"/>
  <c r="AF148" i="13"/>
  <c r="AF187" i="13" s="1"/>
  <c r="AL87" i="9"/>
  <c r="AF130" i="13"/>
  <c r="AF169" i="13" s="1"/>
  <c r="AL115" i="9"/>
  <c r="AF158" i="13"/>
  <c r="AF197" i="13" s="1"/>
  <c r="AL79" i="11"/>
  <c r="AL108" i="9"/>
  <c r="AF151" i="13"/>
  <c r="AF190" i="13" s="1"/>
  <c r="AF39" i="15"/>
  <c r="AF163" i="15" s="1"/>
  <c r="AF112" i="4"/>
  <c r="AL97" i="9"/>
  <c r="AF140" i="13"/>
  <c r="AF179" i="13" s="1"/>
  <c r="AL60" i="11"/>
  <c r="AL114" i="9"/>
  <c r="AF157" i="13"/>
  <c r="AF196" i="13" s="1"/>
  <c r="AE8" i="15"/>
  <c r="AE132" i="15" s="1"/>
  <c r="AK48" i="9"/>
  <c r="AK63" i="11" s="1"/>
  <c r="AE81" i="4"/>
  <c r="AE38" i="15"/>
  <c r="AE162" i="15" s="1"/>
  <c r="AK78" i="9"/>
  <c r="AE111" i="4"/>
  <c r="AL110" i="9"/>
  <c r="AF153" i="13"/>
  <c r="AF192" i="13" s="1"/>
  <c r="AE32" i="15"/>
  <c r="AE156" i="15" s="1"/>
  <c r="AK72" i="9"/>
  <c r="AE105" i="4"/>
  <c r="AL112" i="9"/>
  <c r="AF155" i="13"/>
  <c r="AF194" i="13" s="1"/>
  <c r="AL99" i="9"/>
  <c r="AF142" i="13"/>
  <c r="AF181" i="13" s="1"/>
  <c r="AL92" i="9"/>
  <c r="AF135" i="13"/>
  <c r="AF174" i="13" s="1"/>
  <c r="AL96" i="9"/>
  <c r="AF139" i="13"/>
  <c r="AF178" i="13" s="1"/>
  <c r="AE27" i="15"/>
  <c r="AE151" i="15" s="1"/>
  <c r="AK67" i="9"/>
  <c r="AE100" i="4"/>
  <c r="AE78" i="4"/>
  <c r="AK45" i="9"/>
  <c r="AK63" i="9"/>
  <c r="AK78" i="11" s="1"/>
  <c r="AE96" i="4"/>
  <c r="AE35" i="8"/>
  <c r="AE35" i="9" s="1"/>
  <c r="AE35" i="13" s="1"/>
  <c r="AK75" i="9"/>
  <c r="AK90" i="11" s="1"/>
  <c r="AE108" i="4"/>
  <c r="AL83" i="9"/>
  <c r="AF126" i="13"/>
  <c r="AF165" i="13" s="1"/>
  <c r="AL79" i="9"/>
  <c r="AL94" i="11" s="1"/>
  <c r="AF203" i="11" s="1"/>
  <c r="AL70" i="11"/>
  <c r="AL116" i="9"/>
  <c r="AF159" i="13"/>
  <c r="AF198" i="13" s="1"/>
  <c r="AK58" i="9"/>
  <c r="AK73" i="11" s="1"/>
  <c r="AE91" i="4"/>
  <c r="AL101" i="9"/>
  <c r="AF144" i="13"/>
  <c r="AF183" i="13" s="1"/>
  <c r="AL100" i="9"/>
  <c r="AF143" i="13"/>
  <c r="AF182" i="13" s="1"/>
  <c r="AL64" i="11"/>
  <c r="AL78" i="11"/>
  <c r="AL111" i="9"/>
  <c r="AF154" i="13"/>
  <c r="AF193" i="13" s="1"/>
  <c r="AL81" i="11"/>
  <c r="AL93" i="9"/>
  <c r="AF136" i="13"/>
  <c r="AF175" i="13" s="1"/>
  <c r="AL63" i="11"/>
  <c r="AL91" i="11"/>
  <c r="AL85" i="9"/>
  <c r="AF128" i="13"/>
  <c r="AF167" i="13" s="1"/>
  <c r="AL84" i="11"/>
  <c r="AL92" i="11"/>
  <c r="AL104" i="9"/>
  <c r="AF147" i="13"/>
  <c r="AF186" i="13" s="1"/>
  <c r="AL86" i="9"/>
  <c r="AF129" i="13"/>
  <c r="AF168" i="13" s="1"/>
  <c r="AL109" i="9"/>
  <c r="AF152" i="13"/>
  <c r="AF191" i="13" s="1"/>
  <c r="AL73" i="11"/>
  <c r="AL91" i="9"/>
  <c r="AF134" i="13"/>
  <c r="AF173" i="13" s="1"/>
  <c r="AL90" i="11"/>
  <c r="AE14" i="15"/>
  <c r="AE138" i="15" s="1"/>
  <c r="AK54" i="9"/>
  <c r="AK69" i="11" s="1"/>
  <c r="AE87" i="4"/>
  <c r="AE26" i="15"/>
  <c r="AE150" i="15" s="1"/>
  <c r="AK66" i="9"/>
  <c r="AK81" i="11" s="1"/>
  <c r="AE99" i="4"/>
  <c r="AL117" i="9"/>
  <c r="AF160" i="13"/>
  <c r="AF199" i="13" s="1"/>
  <c r="AL90" i="9"/>
  <c r="AF133" i="13"/>
  <c r="AF172" i="13" s="1"/>
  <c r="AE9" i="8"/>
  <c r="AE9" i="9" s="1"/>
  <c r="AE9" i="13" s="1"/>
  <c r="AE82" i="4"/>
  <c r="AK49" i="9"/>
  <c r="AK64" i="11" s="1"/>
  <c r="AK61" i="9"/>
  <c r="AK76" i="11" s="1"/>
  <c r="AE202" i="11" s="1"/>
  <c r="AE94" i="4"/>
  <c r="AE39" i="8"/>
  <c r="AE39" i="9" s="1"/>
  <c r="AE39" i="12" s="1"/>
  <c r="AE112" i="4"/>
  <c r="AE11" i="8"/>
  <c r="AE11" i="16" s="1"/>
  <c r="AK51" i="9"/>
  <c r="AK66" i="11" s="1"/>
  <c r="AE84" i="4"/>
  <c r="AE17" i="8"/>
  <c r="AE17" i="9" s="1"/>
  <c r="AE17" i="13" s="1"/>
  <c r="AK57" i="9"/>
  <c r="AK72" i="11" s="1"/>
  <c r="AE90" i="4"/>
  <c r="AK69" i="9"/>
  <c r="AK84" i="11" s="1"/>
  <c r="AE102" i="4"/>
  <c r="AE21" i="15"/>
  <c r="AE145" i="15" s="1"/>
  <c r="AL89" i="11"/>
  <c r="AL71" i="11"/>
  <c r="AL106" i="9"/>
  <c r="AF149" i="13"/>
  <c r="AF188" i="13" s="1"/>
  <c r="AL98" i="9"/>
  <c r="AF141" i="13"/>
  <c r="AF180" i="13" s="1"/>
  <c r="AE79" i="4"/>
  <c r="AK46" i="9"/>
  <c r="AK52" i="9"/>
  <c r="AK67" i="11" s="1"/>
  <c r="AE85" i="4"/>
  <c r="AK64" i="9"/>
  <c r="AK79" i="11" s="1"/>
  <c r="AE97" i="4"/>
  <c r="AK70" i="9"/>
  <c r="AK85" i="11" s="1"/>
  <c r="AE103" i="4"/>
  <c r="AK76" i="9"/>
  <c r="AK91" i="11" s="1"/>
  <c r="AE109" i="4"/>
  <c r="AE7" i="15"/>
  <c r="AE131" i="15" s="1"/>
  <c r="AE80" i="4"/>
  <c r="AK47" i="9"/>
  <c r="AE13" i="15"/>
  <c r="AE137" i="15" s="1"/>
  <c r="AE86" i="4"/>
  <c r="AK53" i="9"/>
  <c r="AK68" i="11" s="1"/>
  <c r="AE19" i="15"/>
  <c r="AE143" i="15" s="1"/>
  <c r="AE92" i="4"/>
  <c r="AK59" i="9"/>
  <c r="AE25" i="15"/>
  <c r="AE149" i="15" s="1"/>
  <c r="AE98" i="4"/>
  <c r="AK65" i="9"/>
  <c r="AE31" i="15"/>
  <c r="AE155" i="15" s="1"/>
  <c r="AE104" i="4"/>
  <c r="AK71" i="9"/>
  <c r="AK86" i="11" s="1"/>
  <c r="AE37" i="15"/>
  <c r="AE161" i="15" s="1"/>
  <c r="AE110" i="4"/>
  <c r="AK77" i="9"/>
  <c r="AL107" i="9"/>
  <c r="AF150" i="13"/>
  <c r="AF189" i="13" s="1"/>
  <c r="AL77" i="11"/>
  <c r="AL89" i="9"/>
  <c r="AF132" i="13"/>
  <c r="AF171" i="13" s="1"/>
  <c r="AL59" i="11"/>
  <c r="AF199" i="11" s="1"/>
  <c r="AL82" i="11"/>
  <c r="AF30" i="12"/>
  <c r="AF16" i="12"/>
  <c r="AF29" i="12"/>
  <c r="AF13" i="9"/>
  <c r="AF15" i="9"/>
  <c r="AF8" i="9"/>
  <c r="AF6" i="12"/>
  <c r="AE7" i="8"/>
  <c r="AE7" i="16" s="1"/>
  <c r="AE33" i="8"/>
  <c r="AF37" i="9"/>
  <c r="AF38" i="9"/>
  <c r="AF19" i="9"/>
  <c r="AF35" i="12"/>
  <c r="AF17" i="12"/>
  <c r="AF21" i="9"/>
  <c r="AE25" i="8"/>
  <c r="AE25" i="9" s="1"/>
  <c r="AF39" i="9"/>
  <c r="AF39" i="12" s="1"/>
  <c r="AE13" i="8"/>
  <c r="AE13" i="9" s="1"/>
  <c r="AE13" i="12" s="1"/>
  <c r="AE37" i="8"/>
  <c r="AE37" i="16" s="1"/>
  <c r="AF31" i="9"/>
  <c r="AF33" i="9"/>
  <c r="AF32" i="9"/>
  <c r="AF7" i="9"/>
  <c r="AF36" i="12"/>
  <c r="AF18" i="12"/>
  <c r="AF5" i="12"/>
  <c r="AF20" i="9"/>
  <c r="AF14" i="9"/>
  <c r="AE31" i="8"/>
  <c r="AE31" i="16" s="1"/>
  <c r="AF9" i="9"/>
  <c r="AE9" i="15"/>
  <c r="AE133" i="15" s="1"/>
  <c r="AF25" i="9"/>
  <c r="AF27" i="9"/>
  <c r="AF26" i="9"/>
  <c r="AF11" i="12"/>
  <c r="AF12" i="12"/>
  <c r="AF24" i="12"/>
  <c r="AE14" i="8"/>
  <c r="AE14" i="9" s="1"/>
  <c r="AE14" i="13" s="1"/>
  <c r="AE32" i="8"/>
  <c r="AE32" i="16" s="1"/>
  <c r="AE19" i="8"/>
  <c r="AE19" i="16" s="1"/>
  <c r="AE4" i="15"/>
  <c r="AE128" i="15" s="1"/>
  <c r="AE4" i="8"/>
  <c r="AE10" i="8"/>
  <c r="AE28" i="8"/>
  <c r="AE16" i="15"/>
  <c r="AE140" i="15" s="1"/>
  <c r="AE16" i="8"/>
  <c r="AE22" i="8"/>
  <c r="AE22" i="15"/>
  <c r="AE146" i="15" s="1"/>
  <c r="AE34" i="15"/>
  <c r="AE158" i="15" s="1"/>
  <c r="AE34" i="8"/>
  <c r="AE5" i="15"/>
  <c r="AE129" i="15" s="1"/>
  <c r="AE17" i="15"/>
  <c r="AE141" i="15" s="1"/>
  <c r="AE23" i="15"/>
  <c r="AE147" i="15" s="1"/>
  <c r="AE29" i="15"/>
  <c r="AE153" i="15" s="1"/>
  <c r="AE35" i="15"/>
  <c r="AE159" i="15" s="1"/>
  <c r="AE26" i="8"/>
  <c r="AE6" i="15"/>
  <c r="AE130" i="15" s="1"/>
  <c r="AE6" i="8"/>
  <c r="AE12" i="15"/>
  <c r="AE136" i="15" s="1"/>
  <c r="AE12" i="8"/>
  <c r="AE18" i="15"/>
  <c r="AE142" i="15" s="1"/>
  <c r="AE18" i="8"/>
  <c r="AE24" i="15"/>
  <c r="AE148" i="15" s="1"/>
  <c r="AE24" i="8"/>
  <c r="AE30" i="15"/>
  <c r="AE154" i="15" s="1"/>
  <c r="AE30" i="8"/>
  <c r="AE36" i="15"/>
  <c r="AE160" i="15" s="1"/>
  <c r="AE36" i="8"/>
  <c r="AE5" i="8"/>
  <c r="AE20" i="8"/>
  <c r="AE27" i="8"/>
  <c r="AE8" i="8"/>
  <c r="AE29" i="8"/>
  <c r="AE23" i="8"/>
  <c r="AE38" i="8"/>
  <c r="AE11" i="15"/>
  <c r="AE135" i="15" s="1"/>
  <c r="AD38" i="15"/>
  <c r="AD162" i="15" s="1"/>
  <c r="AD37" i="15"/>
  <c r="AD161" i="15" s="1"/>
  <c r="AD36" i="15"/>
  <c r="AD160" i="15" s="1"/>
  <c r="AD35" i="15"/>
  <c r="AD159" i="15" s="1"/>
  <c r="AD34" i="15"/>
  <c r="AD158" i="15" s="1"/>
  <c r="AD33" i="15"/>
  <c r="AD157" i="15" s="1"/>
  <c r="AD32" i="15"/>
  <c r="AD156" i="15" s="1"/>
  <c r="AD31" i="15"/>
  <c r="AD155" i="15" s="1"/>
  <c r="AD30" i="15"/>
  <c r="AD154" i="15" s="1"/>
  <c r="AD29" i="15"/>
  <c r="AD153" i="15" s="1"/>
  <c r="AD28" i="15"/>
  <c r="AD152" i="15" s="1"/>
  <c r="AD27" i="15"/>
  <c r="AD151" i="15" s="1"/>
  <c r="AD26" i="15"/>
  <c r="AD150" i="15" s="1"/>
  <c r="AD25" i="15"/>
  <c r="AD149" i="15" s="1"/>
  <c r="AD24" i="15"/>
  <c r="AD148" i="15" s="1"/>
  <c r="AD23" i="15"/>
  <c r="AD147" i="15" s="1"/>
  <c r="AD22" i="15"/>
  <c r="AD146" i="15" s="1"/>
  <c r="AD21" i="15"/>
  <c r="AD145" i="15" s="1"/>
  <c r="AD20" i="15"/>
  <c r="AD144" i="15" s="1"/>
  <c r="AD19" i="15"/>
  <c r="AD143" i="15" s="1"/>
  <c r="AD18" i="15"/>
  <c r="AD142" i="15" s="1"/>
  <c r="AD17" i="15"/>
  <c r="AD141" i="15" s="1"/>
  <c r="AD16" i="15"/>
  <c r="AD140" i="15" s="1"/>
  <c r="AD15" i="15"/>
  <c r="AD139" i="15" s="1"/>
  <c r="AD14" i="15"/>
  <c r="AD138" i="15" s="1"/>
  <c r="AD13" i="15"/>
  <c r="AD137" i="15" s="1"/>
  <c r="AD12" i="15"/>
  <c r="AD136" i="15" s="1"/>
  <c r="AD11" i="15"/>
  <c r="AD135" i="15" s="1"/>
  <c r="AD10" i="15"/>
  <c r="AD134" i="15" s="1"/>
  <c r="AD9" i="15"/>
  <c r="AD133" i="15" s="1"/>
  <c r="AD8" i="15"/>
  <c r="AD132" i="15" s="1"/>
  <c r="AD7" i="15"/>
  <c r="AD131" i="15" s="1"/>
  <c r="AD6" i="15"/>
  <c r="AD130" i="15" s="1"/>
  <c r="AD5" i="15"/>
  <c r="AD129" i="15" s="1"/>
  <c r="AD4" i="15"/>
  <c r="AD128" i="15" s="1"/>
  <c r="AD38" i="14"/>
  <c r="AD162" i="14" s="1"/>
  <c r="AD37" i="14"/>
  <c r="AD161" i="14" s="1"/>
  <c r="AD36" i="14"/>
  <c r="AD160" i="14" s="1"/>
  <c r="AD35" i="14"/>
  <c r="AD34" i="14"/>
  <c r="AD158" i="14" s="1"/>
  <c r="AD33" i="14"/>
  <c r="AD157" i="14" s="1"/>
  <c r="AD32" i="14"/>
  <c r="AD156" i="14" s="1"/>
  <c r="AD31" i="14"/>
  <c r="AD155" i="14" s="1"/>
  <c r="AD30" i="14"/>
  <c r="AD154" i="14" s="1"/>
  <c r="AD29" i="14"/>
  <c r="AD153" i="14" s="1"/>
  <c r="AD28" i="14"/>
  <c r="AD152" i="14" s="1"/>
  <c r="AD27" i="14"/>
  <c r="AD151" i="14" s="1"/>
  <c r="AD26" i="14"/>
  <c r="AD150" i="14" s="1"/>
  <c r="AD25" i="14"/>
  <c r="AD149" i="14" s="1"/>
  <c r="AD24" i="14"/>
  <c r="AD148" i="14" s="1"/>
  <c r="AD23" i="14"/>
  <c r="AD147" i="14" s="1"/>
  <c r="AD22" i="14"/>
  <c r="AD146" i="14" s="1"/>
  <c r="AD21" i="14"/>
  <c r="AD145" i="14" s="1"/>
  <c r="AD20" i="14"/>
  <c r="AD144" i="14" s="1"/>
  <c r="AD19" i="14"/>
  <c r="AD143" i="14" s="1"/>
  <c r="AD18" i="14"/>
  <c r="AD142" i="14" s="1"/>
  <c r="AD17" i="14"/>
  <c r="AD141" i="14" s="1"/>
  <c r="AD16" i="14"/>
  <c r="AD140" i="14" s="1"/>
  <c r="AD15" i="14"/>
  <c r="AD139" i="14" s="1"/>
  <c r="AD14" i="14"/>
  <c r="AD138" i="14" s="1"/>
  <c r="AD13" i="14"/>
  <c r="AD137" i="14" s="1"/>
  <c r="AD12" i="14"/>
  <c r="AD136" i="14" s="1"/>
  <c r="AD11" i="14"/>
  <c r="AD135" i="14" s="1"/>
  <c r="AD10" i="14"/>
  <c r="AD134" i="14" s="1"/>
  <c r="AD9" i="14"/>
  <c r="AD133" i="14" s="1"/>
  <c r="AD8" i="14"/>
  <c r="AD132" i="14" s="1"/>
  <c r="AD7" i="14"/>
  <c r="AD131" i="14" s="1"/>
  <c r="AD6" i="14"/>
  <c r="AD130" i="14" s="1"/>
  <c r="AD5" i="14"/>
  <c r="AD129" i="14" s="1"/>
  <c r="AD4" i="14"/>
  <c r="AD128" i="14" s="1"/>
  <c r="AE39" i="10"/>
  <c r="AD39" i="10"/>
  <c r="AD161" i="13" s="1"/>
  <c r="AD200" i="13" s="1"/>
  <c r="AE39" i="23" l="1"/>
  <c r="AE39" i="11" s="1"/>
  <c r="AE7" i="11"/>
  <c r="AE35" i="16"/>
  <c r="AE21" i="16"/>
  <c r="AE200" i="11"/>
  <c r="AE201" i="11"/>
  <c r="AE37" i="9"/>
  <c r="AE37" i="12" s="1"/>
  <c r="AE25" i="16"/>
  <c r="AE11" i="9"/>
  <c r="AE11" i="13" s="1"/>
  <c r="AE15" i="9"/>
  <c r="AE15" i="12" s="1"/>
  <c r="AE13" i="16"/>
  <c r="AE17" i="16"/>
  <c r="AE14" i="16"/>
  <c r="AE17" i="12"/>
  <c r="AK106" i="9"/>
  <c r="AE149" i="13"/>
  <c r="AE188" i="13" s="1"/>
  <c r="AK111" i="9"/>
  <c r="AE154" i="13"/>
  <c r="AE193" i="13" s="1"/>
  <c r="AK117" i="9"/>
  <c r="AE160" i="13"/>
  <c r="AE199" i="13" s="1"/>
  <c r="AK101" i="9"/>
  <c r="AE144" i="13"/>
  <c r="AE183" i="13" s="1"/>
  <c r="AK89" i="9"/>
  <c r="AE132" i="13"/>
  <c r="AE171" i="13" s="1"/>
  <c r="AE9" i="16"/>
  <c r="AE7" i="9"/>
  <c r="AE7" i="13" s="1"/>
  <c r="AK115" i="9"/>
  <c r="AE158" i="13"/>
  <c r="AE197" i="13" s="1"/>
  <c r="AK103" i="9"/>
  <c r="AE146" i="13"/>
  <c r="AE185" i="13" s="1"/>
  <c r="AK100" i="9"/>
  <c r="AE143" i="13"/>
  <c r="AE182" i="13" s="1"/>
  <c r="AK82" i="11"/>
  <c r="AK87" i="11"/>
  <c r="AK93" i="11"/>
  <c r="AK116" i="9"/>
  <c r="AE159" i="13"/>
  <c r="AE198" i="13" s="1"/>
  <c r="AK98" i="9"/>
  <c r="AE141" i="13"/>
  <c r="AE180" i="13" s="1"/>
  <c r="AK85" i="9"/>
  <c r="AE128" i="13"/>
  <c r="AE167" i="13" s="1"/>
  <c r="AK90" i="9"/>
  <c r="AE133" i="13"/>
  <c r="AE172" i="13" s="1"/>
  <c r="AK105" i="9"/>
  <c r="AE148" i="13"/>
  <c r="AE187" i="13" s="1"/>
  <c r="AK102" i="9"/>
  <c r="AE145" i="13"/>
  <c r="AE184" i="13" s="1"/>
  <c r="AK94" i="9"/>
  <c r="AE137" i="13"/>
  <c r="AE176" i="13" s="1"/>
  <c r="R35" i="18"/>
  <c r="AD159" i="14"/>
  <c r="AK92" i="11"/>
  <c r="AK104" i="9"/>
  <c r="AE147" i="13"/>
  <c r="AE186" i="13" s="1"/>
  <c r="AK74" i="11"/>
  <c r="AK86" i="9"/>
  <c r="AE129" i="13"/>
  <c r="AE168" i="13" s="1"/>
  <c r="AK61" i="11"/>
  <c r="AK96" i="9"/>
  <c r="AE139" i="13"/>
  <c r="AE178" i="13" s="1"/>
  <c r="AK114" i="9"/>
  <c r="AE157" i="13"/>
  <c r="AE196" i="13" s="1"/>
  <c r="AK84" i="9"/>
  <c r="AE127" i="13"/>
  <c r="AE166" i="13" s="1"/>
  <c r="AK107" i="9"/>
  <c r="AE150" i="13"/>
  <c r="AE189" i="13" s="1"/>
  <c r="AK77" i="11"/>
  <c r="AK65" i="11"/>
  <c r="AK112" i="9"/>
  <c r="AE155" i="13"/>
  <c r="AE194" i="13" s="1"/>
  <c r="AK99" i="9"/>
  <c r="AE142" i="13"/>
  <c r="AE181" i="13" s="1"/>
  <c r="AK97" i="9"/>
  <c r="AE140" i="13"/>
  <c r="AE179" i="13" s="1"/>
  <c r="AK88" i="9"/>
  <c r="AE131" i="13"/>
  <c r="AE170" i="13" s="1"/>
  <c r="AK95" i="9"/>
  <c r="AE138" i="13"/>
  <c r="AE177" i="13" s="1"/>
  <c r="AK108" i="9"/>
  <c r="AE151" i="13"/>
  <c r="AE190" i="13" s="1"/>
  <c r="AK113" i="9"/>
  <c r="AE156" i="13"/>
  <c r="AE195" i="13" s="1"/>
  <c r="AE31" i="9"/>
  <c r="AE31" i="13" s="1"/>
  <c r="AK110" i="9"/>
  <c r="AE153" i="13"/>
  <c r="AE192" i="13" s="1"/>
  <c r="AK80" i="11"/>
  <c r="AK92" i="9"/>
  <c r="AE135" i="13"/>
  <c r="AE174" i="13" s="1"/>
  <c r="AK62" i="11"/>
  <c r="AK109" i="9"/>
  <c r="AE152" i="13"/>
  <c r="AE191" i="13" s="1"/>
  <c r="AK91" i="9"/>
  <c r="AE134" i="13"/>
  <c r="AE173" i="13" s="1"/>
  <c r="AK93" i="9"/>
  <c r="AE136" i="13"/>
  <c r="AE175" i="13" s="1"/>
  <c r="AL118" i="9"/>
  <c r="AF161" i="13"/>
  <c r="AF200" i="13" s="1"/>
  <c r="AK60" i="11"/>
  <c r="AK87" i="9"/>
  <c r="AE130" i="13"/>
  <c r="AE169" i="13" s="1"/>
  <c r="AK83" i="11"/>
  <c r="AK79" i="9"/>
  <c r="AE126" i="13"/>
  <c r="AE165" i="13" s="1"/>
  <c r="AK83" i="9"/>
  <c r="AE13" i="13"/>
  <c r="AE25" i="13"/>
  <c r="AF33" i="12"/>
  <c r="AE25" i="12"/>
  <c r="AF37" i="12"/>
  <c r="AE14" i="12"/>
  <c r="AE9" i="12"/>
  <c r="AF7" i="12"/>
  <c r="AF31" i="12"/>
  <c r="AF19" i="12"/>
  <c r="AF25" i="12"/>
  <c r="AF14" i="12"/>
  <c r="AE19" i="9"/>
  <c r="AE19" i="12" s="1"/>
  <c r="AF26" i="12"/>
  <c r="AF20" i="12"/>
  <c r="AF13" i="12"/>
  <c r="AF15" i="12"/>
  <c r="AF9" i="12"/>
  <c r="AF32" i="12"/>
  <c r="AF21" i="12"/>
  <c r="AF38" i="12"/>
  <c r="AE33" i="16"/>
  <c r="AE33" i="9"/>
  <c r="AE33" i="12" s="1"/>
  <c r="AF27" i="12"/>
  <c r="AF8" i="12"/>
  <c r="R18" i="18"/>
  <c r="R26" i="18"/>
  <c r="R38" i="18"/>
  <c r="AD41" i="14"/>
  <c r="AD42" i="14"/>
  <c r="R12" i="18"/>
  <c r="R20" i="18"/>
  <c r="R28" i="18"/>
  <c r="R10" i="18"/>
  <c r="R14" i="18"/>
  <c r="R22" i="18"/>
  <c r="R34" i="18"/>
  <c r="R27" i="19"/>
  <c r="R11" i="18"/>
  <c r="R23" i="18"/>
  <c r="R27" i="18"/>
  <c r="R8" i="18"/>
  <c r="R16" i="18"/>
  <c r="R32" i="18"/>
  <c r="R5" i="18"/>
  <c r="R9" i="18"/>
  <c r="R13" i="18"/>
  <c r="R17" i="18"/>
  <c r="R29" i="18"/>
  <c r="R19" i="19"/>
  <c r="R21" i="19"/>
  <c r="R9" i="19"/>
  <c r="AD41" i="15"/>
  <c r="AD42" i="15"/>
  <c r="R15" i="19"/>
  <c r="R10" i="19"/>
  <c r="R7" i="19"/>
  <c r="R33" i="19"/>
  <c r="R8" i="19"/>
  <c r="R14" i="19"/>
  <c r="R32" i="19"/>
  <c r="R38" i="19"/>
  <c r="R37" i="19"/>
  <c r="AE32" i="9"/>
  <c r="AE32" i="13" s="1"/>
  <c r="R35" i="19"/>
  <c r="R26" i="19"/>
  <c r="R20" i="19"/>
  <c r="R4" i="18"/>
  <c r="R19" i="18"/>
  <c r="AE20" i="16"/>
  <c r="AE20" i="9"/>
  <c r="AE20" i="12" s="1"/>
  <c r="AE12" i="16"/>
  <c r="AE12" i="9"/>
  <c r="AE22" i="9"/>
  <c r="AE22" i="12" s="1"/>
  <c r="AE22" i="16"/>
  <c r="AE28" i="16"/>
  <c r="AE28" i="9"/>
  <c r="AE28" i="12" s="1"/>
  <c r="R31" i="18"/>
  <c r="AE18" i="16"/>
  <c r="AE18" i="9"/>
  <c r="AE30" i="16"/>
  <c r="AE30" i="9"/>
  <c r="AE26" i="16"/>
  <c r="AE26" i="9"/>
  <c r="AE21" i="13"/>
  <c r="AE38" i="16"/>
  <c r="AE38" i="9"/>
  <c r="AE38" i="12" s="1"/>
  <c r="AE24" i="16"/>
  <c r="AE24" i="9"/>
  <c r="AE24" i="12" s="1"/>
  <c r="R25" i="18"/>
  <c r="AE34" i="16"/>
  <c r="AE34" i="9"/>
  <c r="AE34" i="12" s="1"/>
  <c r="R6" i="18"/>
  <c r="R24" i="18"/>
  <c r="R30" i="18"/>
  <c r="R13" i="19"/>
  <c r="R25" i="19"/>
  <c r="R31" i="19"/>
  <c r="AE23" i="16"/>
  <c r="AE23" i="9"/>
  <c r="AE8" i="16"/>
  <c r="AE8" i="9"/>
  <c r="AE8" i="12" s="1"/>
  <c r="AE36" i="16"/>
  <c r="AE36" i="9"/>
  <c r="AE6" i="16"/>
  <c r="AE6" i="9"/>
  <c r="R7" i="18"/>
  <c r="AE39" i="15"/>
  <c r="AE163" i="15" s="1"/>
  <c r="AE39" i="14"/>
  <c r="AE39" i="16"/>
  <c r="R15" i="18"/>
  <c r="R21" i="18"/>
  <c r="R33" i="18"/>
  <c r="R28" i="19"/>
  <c r="R37" i="18"/>
  <c r="AE27" i="16"/>
  <c r="AE27" i="9"/>
  <c r="R36" i="18"/>
  <c r="R22" i="19"/>
  <c r="AE10" i="16"/>
  <c r="AE10" i="9"/>
  <c r="AE10" i="12" s="1"/>
  <c r="AE29" i="9"/>
  <c r="AE29" i="16"/>
  <c r="AE5" i="16"/>
  <c r="AE5" i="9"/>
  <c r="R30" i="19"/>
  <c r="R18" i="19"/>
  <c r="R6" i="19"/>
  <c r="R17" i="19"/>
  <c r="AE4" i="16"/>
  <c r="AE4" i="9"/>
  <c r="AE4" i="12" s="1"/>
  <c r="AE35" i="12"/>
  <c r="R11" i="19"/>
  <c r="R29" i="19"/>
  <c r="R5" i="19"/>
  <c r="R34" i="19"/>
  <c r="AE16" i="16"/>
  <c r="AE16" i="9"/>
  <c r="AE16" i="12" s="1"/>
  <c r="R4" i="19"/>
  <c r="R36" i="19"/>
  <c r="R24" i="19"/>
  <c r="R12" i="19"/>
  <c r="R23" i="19"/>
  <c r="R16" i="19"/>
  <c r="AE39" i="13"/>
  <c r="AC38" i="14"/>
  <c r="AC162" i="14" s="1"/>
  <c r="AC37" i="14"/>
  <c r="AC161" i="14" s="1"/>
  <c r="AC36" i="14"/>
  <c r="AC160" i="14" s="1"/>
  <c r="AC35" i="14"/>
  <c r="AC159" i="14" s="1"/>
  <c r="AC34" i="14"/>
  <c r="AC33" i="14"/>
  <c r="AC157" i="14" s="1"/>
  <c r="AC32" i="14"/>
  <c r="AC156" i="14" s="1"/>
  <c r="AC31" i="14"/>
  <c r="AC155" i="14" s="1"/>
  <c r="AC30" i="14"/>
  <c r="AC154" i="14" s="1"/>
  <c r="AC29" i="14"/>
  <c r="AC153" i="14" s="1"/>
  <c r="AC28" i="14"/>
  <c r="AC152" i="14" s="1"/>
  <c r="AC27" i="14"/>
  <c r="AC151" i="14" s="1"/>
  <c r="AC26" i="14"/>
  <c r="AC150" i="14" s="1"/>
  <c r="AC25" i="14"/>
  <c r="AC149" i="14" s="1"/>
  <c r="AC24" i="14"/>
  <c r="AC148" i="14" s="1"/>
  <c r="AC23" i="14"/>
  <c r="AC147" i="14" s="1"/>
  <c r="AC22" i="14"/>
  <c r="AC146" i="14" s="1"/>
  <c r="AC21" i="14"/>
  <c r="AC145" i="14" s="1"/>
  <c r="AC20" i="14"/>
  <c r="AC144" i="14" s="1"/>
  <c r="AC19" i="14"/>
  <c r="AC143" i="14" s="1"/>
  <c r="AC18" i="14"/>
  <c r="AC142" i="14" s="1"/>
  <c r="AC17" i="14"/>
  <c r="AC141" i="14" s="1"/>
  <c r="AC16" i="14"/>
  <c r="AC140" i="14" s="1"/>
  <c r="AC15" i="14"/>
  <c r="AC139" i="14" s="1"/>
  <c r="AC14" i="14"/>
  <c r="AC138" i="14" s="1"/>
  <c r="AC13" i="14"/>
  <c r="AC137" i="14" s="1"/>
  <c r="AC12" i="14"/>
  <c r="AC136" i="14" s="1"/>
  <c r="AC11" i="14"/>
  <c r="AC135" i="14" s="1"/>
  <c r="AC10" i="14"/>
  <c r="AC134" i="14" s="1"/>
  <c r="AC9" i="14"/>
  <c r="AC133" i="14" s="1"/>
  <c r="AC8" i="14"/>
  <c r="AC132" i="14" s="1"/>
  <c r="AC7" i="14"/>
  <c r="AC131" i="14" s="1"/>
  <c r="AC6" i="14"/>
  <c r="AC130" i="14" s="1"/>
  <c r="AC5" i="14"/>
  <c r="AC129" i="14" s="1"/>
  <c r="AC4" i="14"/>
  <c r="AC128" i="14" s="1"/>
  <c r="AE15" i="13" l="1"/>
  <c r="AE11" i="12"/>
  <c r="AE37" i="13"/>
  <c r="AE163" i="14"/>
  <c r="S39" i="18"/>
  <c r="AE7" i="12"/>
  <c r="AE31" i="12"/>
  <c r="AK118" i="9"/>
  <c r="AE161" i="13"/>
  <c r="AE200" i="13" s="1"/>
  <c r="AK94" i="11"/>
  <c r="AE203" i="11" s="1"/>
  <c r="Q34" i="18"/>
  <c r="AC158" i="14"/>
  <c r="AE19" i="13"/>
  <c r="AE32" i="12"/>
  <c r="AE33" i="13"/>
  <c r="AH39" i="17"/>
  <c r="Q4" i="18"/>
  <c r="AC42" i="14"/>
  <c r="AC41" i="14"/>
  <c r="Q33" i="18"/>
  <c r="Q6" i="18"/>
  <c r="Q10" i="18"/>
  <c r="Q22" i="18"/>
  <c r="Q30" i="18"/>
  <c r="Q13" i="18"/>
  <c r="Q21" i="18"/>
  <c r="Q19" i="18"/>
  <c r="Q31" i="18"/>
  <c r="Q7" i="18"/>
  <c r="U39" i="19"/>
  <c r="Q11" i="18"/>
  <c r="Q23" i="18"/>
  <c r="Q35" i="18"/>
  <c r="AE5" i="13"/>
  <c r="Q8" i="18"/>
  <c r="Q14" i="18"/>
  <c r="Q20" i="18"/>
  <c r="Q26" i="18"/>
  <c r="Q32" i="18"/>
  <c r="Q38" i="18"/>
  <c r="AE29" i="13"/>
  <c r="Q9" i="18"/>
  <c r="AE36" i="13"/>
  <c r="AE23" i="13"/>
  <c r="AE26" i="13"/>
  <c r="AE18" i="13"/>
  <c r="AE12" i="13"/>
  <c r="AE4" i="13"/>
  <c r="AE29" i="12"/>
  <c r="AE10" i="13"/>
  <c r="Q27" i="18"/>
  <c r="AE36" i="12"/>
  <c r="AE23" i="12"/>
  <c r="Q24" i="18"/>
  <c r="AE34" i="13"/>
  <c r="AE38" i="13"/>
  <c r="AE26" i="12"/>
  <c r="AE18" i="12"/>
  <c r="AE28" i="13"/>
  <c r="AE12" i="12"/>
  <c r="Q28" i="18"/>
  <c r="Q5" i="18"/>
  <c r="Q17" i="18"/>
  <c r="Q29" i="18"/>
  <c r="AE16" i="13"/>
  <c r="AE27" i="13"/>
  <c r="AE6" i="13"/>
  <c r="Q18" i="18"/>
  <c r="AE30" i="13"/>
  <c r="Q16" i="18"/>
  <c r="AE5" i="12"/>
  <c r="AE27" i="12"/>
  <c r="Q15" i="18"/>
  <c r="Q37" i="18"/>
  <c r="AE6" i="12"/>
  <c r="AE8" i="13"/>
  <c r="Q36" i="18"/>
  <c r="Q12" i="18"/>
  <c r="Q25" i="18"/>
  <c r="AE24" i="13"/>
  <c r="AE30" i="12"/>
  <c r="AE22" i="13"/>
  <c r="AE20" i="13"/>
  <c r="AC38" i="15"/>
  <c r="AC162" i="15" s="1"/>
  <c r="AC37" i="15"/>
  <c r="AC161" i="15" s="1"/>
  <c r="AC36" i="15"/>
  <c r="AC160" i="15" s="1"/>
  <c r="AC35" i="15"/>
  <c r="AC159" i="15" s="1"/>
  <c r="AC34" i="15"/>
  <c r="AC158" i="15" s="1"/>
  <c r="AC33" i="15"/>
  <c r="AC157" i="15" s="1"/>
  <c r="AC32" i="15"/>
  <c r="AC156" i="15" s="1"/>
  <c r="AC31" i="15"/>
  <c r="AC155" i="15" s="1"/>
  <c r="AC30" i="15"/>
  <c r="AC154" i="15" s="1"/>
  <c r="AC29" i="15"/>
  <c r="AC153" i="15" s="1"/>
  <c r="AC28" i="15"/>
  <c r="AC152" i="15" s="1"/>
  <c r="AC27" i="15"/>
  <c r="AC151" i="15" s="1"/>
  <c r="AC26" i="15"/>
  <c r="AC150" i="15" s="1"/>
  <c r="AC25" i="15"/>
  <c r="AC149" i="15" s="1"/>
  <c r="AC24" i="15"/>
  <c r="AC148" i="15" s="1"/>
  <c r="AC23" i="15"/>
  <c r="AC147" i="15" s="1"/>
  <c r="AC22" i="15"/>
  <c r="AC146" i="15" s="1"/>
  <c r="AC21" i="15"/>
  <c r="AC145" i="15" s="1"/>
  <c r="AC20" i="15"/>
  <c r="AC144" i="15" s="1"/>
  <c r="AC19" i="15"/>
  <c r="AC143" i="15" s="1"/>
  <c r="AC18" i="15"/>
  <c r="AC142" i="15" s="1"/>
  <c r="AC17" i="15"/>
  <c r="AC141" i="15" s="1"/>
  <c r="AC16" i="15"/>
  <c r="AC140" i="15" s="1"/>
  <c r="AC15" i="15"/>
  <c r="AC139" i="15" s="1"/>
  <c r="AC14" i="15"/>
  <c r="AC138" i="15" s="1"/>
  <c r="AC13" i="15"/>
  <c r="AC137" i="15" s="1"/>
  <c r="AC12" i="15"/>
  <c r="AC136" i="15" s="1"/>
  <c r="AC11" i="15"/>
  <c r="AC135" i="15" s="1"/>
  <c r="AC10" i="15"/>
  <c r="AC134" i="15" s="1"/>
  <c r="AC9" i="15"/>
  <c r="AC133" i="15" s="1"/>
  <c r="AC8" i="15"/>
  <c r="AC132" i="15" s="1"/>
  <c r="AC7" i="15"/>
  <c r="AC131" i="15" s="1"/>
  <c r="AC6" i="15"/>
  <c r="AC130" i="15" s="1"/>
  <c r="AC5" i="15"/>
  <c r="AC129" i="15" s="1"/>
  <c r="AC4" i="15"/>
  <c r="AC128" i="15" s="1"/>
  <c r="AD38" i="8"/>
  <c r="AD38" i="16" s="1"/>
  <c r="R38" i="20" s="1"/>
  <c r="AD37" i="8"/>
  <c r="AD37" i="16" s="1"/>
  <c r="AD36" i="8"/>
  <c r="AD36" i="16" s="1"/>
  <c r="R36" i="20" s="1"/>
  <c r="AD35" i="8"/>
  <c r="AD35" i="16" s="1"/>
  <c r="AD34" i="8"/>
  <c r="AD34" i="16" s="1"/>
  <c r="R34" i="20" s="1"/>
  <c r="AD33" i="8"/>
  <c r="AD33" i="16" s="1"/>
  <c r="AD32" i="8"/>
  <c r="AD32" i="16" s="1"/>
  <c r="AD31" i="8"/>
  <c r="AD31" i="16" s="1"/>
  <c r="AD30" i="8"/>
  <c r="AD30" i="16" s="1"/>
  <c r="R30" i="20" s="1"/>
  <c r="AD29" i="8"/>
  <c r="AD29" i="16" s="1"/>
  <c r="R29" i="20" s="1"/>
  <c r="AD28" i="8"/>
  <c r="AD28" i="16" s="1"/>
  <c r="R28" i="20" s="1"/>
  <c r="AD27" i="8"/>
  <c r="AD27" i="16" s="1"/>
  <c r="AD26" i="8"/>
  <c r="AD26" i="16" s="1"/>
  <c r="AD25" i="8"/>
  <c r="AD25" i="16" s="1"/>
  <c r="AD24" i="8"/>
  <c r="AD24" i="16" s="1"/>
  <c r="AD23" i="8"/>
  <c r="AD23" i="16" s="1"/>
  <c r="AD22" i="8"/>
  <c r="AD22" i="16" s="1"/>
  <c r="R22" i="20" s="1"/>
  <c r="AD21" i="8"/>
  <c r="AD21" i="16" s="1"/>
  <c r="AD20" i="8"/>
  <c r="AD20" i="16" s="1"/>
  <c r="R20" i="20" s="1"/>
  <c r="AD19" i="8"/>
  <c r="AD19" i="16" s="1"/>
  <c r="AD18" i="8"/>
  <c r="AD18" i="16" s="1"/>
  <c r="R18" i="20" s="1"/>
  <c r="AD17" i="8"/>
  <c r="AD17" i="16" s="1"/>
  <c r="AD16" i="8"/>
  <c r="AD16" i="16" s="1"/>
  <c r="R16" i="20" s="1"/>
  <c r="AD15" i="8"/>
  <c r="AD15" i="16" s="1"/>
  <c r="AD14" i="8"/>
  <c r="AD14" i="16" s="1"/>
  <c r="AD13" i="8"/>
  <c r="AD13" i="16" s="1"/>
  <c r="AD12" i="8"/>
  <c r="AD12" i="16" s="1"/>
  <c r="R12" i="20" s="1"/>
  <c r="AD11" i="8"/>
  <c r="AD11" i="16" s="1"/>
  <c r="AD10" i="8"/>
  <c r="AD10" i="16" s="1"/>
  <c r="R10" i="20" s="1"/>
  <c r="AD9" i="8"/>
  <c r="AD9" i="16" s="1"/>
  <c r="AD8" i="8"/>
  <c r="AD8" i="16" s="1"/>
  <c r="AD7" i="8"/>
  <c r="AD7" i="16" s="1"/>
  <c r="AD6" i="8"/>
  <c r="AD6" i="16" s="1"/>
  <c r="AD5" i="8"/>
  <c r="AD5" i="16" s="1"/>
  <c r="R5" i="20" s="1"/>
  <c r="AD4" i="8"/>
  <c r="AD4" i="16" s="1"/>
  <c r="R4" i="20" s="1"/>
  <c r="AE41" i="13" l="1"/>
  <c r="AE42" i="13"/>
  <c r="AC42" i="15"/>
  <c r="AC41" i="15"/>
  <c r="R7" i="20"/>
  <c r="R25" i="20"/>
  <c r="AD13" i="9"/>
  <c r="AD25" i="9"/>
  <c r="AD25" i="12" s="1"/>
  <c r="Q10" i="19"/>
  <c r="Q34" i="19"/>
  <c r="AD8" i="9"/>
  <c r="AD32" i="9"/>
  <c r="Q11" i="19"/>
  <c r="Q23" i="19"/>
  <c r="R15" i="20"/>
  <c r="AD9" i="9"/>
  <c r="AD21" i="9"/>
  <c r="R11" i="20"/>
  <c r="R17" i="20"/>
  <c r="R35" i="20"/>
  <c r="AD5" i="9"/>
  <c r="AD5" i="12" s="1"/>
  <c r="AD11" i="9"/>
  <c r="AD11" i="12" s="1"/>
  <c r="AD17" i="9"/>
  <c r="AD17" i="12" s="1"/>
  <c r="AD29" i="9"/>
  <c r="AD35" i="9"/>
  <c r="Q8" i="19"/>
  <c r="Q14" i="19"/>
  <c r="Q20" i="19"/>
  <c r="Q26" i="19"/>
  <c r="Q32" i="19"/>
  <c r="Q38" i="19"/>
  <c r="R27" i="20"/>
  <c r="AD6" i="9"/>
  <c r="AD12" i="9"/>
  <c r="AD18" i="9"/>
  <c r="AD24" i="9"/>
  <c r="AD30" i="9"/>
  <c r="AD36" i="9"/>
  <c r="Q9" i="19"/>
  <c r="Q15" i="19"/>
  <c r="Q21" i="19"/>
  <c r="Q27" i="19"/>
  <c r="Q33" i="19"/>
  <c r="R19" i="20"/>
  <c r="AD7" i="9"/>
  <c r="AD7" i="12" s="1"/>
  <c r="Q28" i="19"/>
  <c r="R14" i="20"/>
  <c r="R13" i="20"/>
  <c r="R37" i="20"/>
  <c r="AD31" i="9"/>
  <c r="AD31" i="12" s="1"/>
  <c r="Q4" i="19"/>
  <c r="Q22" i="19"/>
  <c r="R32" i="20"/>
  <c r="AD14" i="9"/>
  <c r="AD26" i="9"/>
  <c r="AD38" i="9"/>
  <c r="Q17" i="19"/>
  <c r="Q35" i="19"/>
  <c r="R26" i="20"/>
  <c r="R21" i="20"/>
  <c r="AD15" i="9"/>
  <c r="AD33" i="9"/>
  <c r="Q6" i="19"/>
  <c r="Q12" i="19"/>
  <c r="Q18" i="19"/>
  <c r="Q24" i="19"/>
  <c r="Q30" i="19"/>
  <c r="Q36" i="19"/>
  <c r="R8" i="20"/>
  <c r="R23" i="20"/>
  <c r="AD4" i="9"/>
  <c r="AD10" i="9"/>
  <c r="AD16" i="9"/>
  <c r="AD22" i="9"/>
  <c r="AD28" i="9"/>
  <c r="AD34" i="9"/>
  <c r="AD34" i="13" s="1"/>
  <c r="Q7" i="19"/>
  <c r="Q13" i="19"/>
  <c r="Q19" i="19"/>
  <c r="Q25" i="19"/>
  <c r="Q31" i="19"/>
  <c r="Q37" i="19"/>
  <c r="R24" i="20"/>
  <c r="R6" i="20"/>
  <c r="R31" i="20"/>
  <c r="AD19" i="9"/>
  <c r="AD37" i="9"/>
  <c r="AD37" i="12" s="1"/>
  <c r="Q16" i="19"/>
  <c r="AD20" i="9"/>
  <c r="Q5" i="19"/>
  <c r="Q29" i="19"/>
  <c r="R9" i="20"/>
  <c r="R33" i="20"/>
  <c r="AD27" i="9"/>
  <c r="AD23" i="9"/>
  <c r="AD34" i="12" l="1"/>
  <c r="AD34" i="17"/>
  <c r="AD16" i="13"/>
  <c r="AD16" i="12"/>
  <c r="AD38" i="13"/>
  <c r="AD6" i="13"/>
  <c r="AD6" i="12"/>
  <c r="AD29" i="13"/>
  <c r="AD13" i="13"/>
  <c r="AD19" i="13"/>
  <c r="AD10" i="13"/>
  <c r="AD10" i="12"/>
  <c r="AD26" i="13"/>
  <c r="AD26" i="12"/>
  <c r="AD36" i="13"/>
  <c r="AD36" i="12"/>
  <c r="AD17" i="13"/>
  <c r="AD4" i="13"/>
  <c r="AD4" i="12"/>
  <c r="AD14" i="13"/>
  <c r="AD14" i="12"/>
  <c r="AD7" i="13"/>
  <c r="AD30" i="13"/>
  <c r="AD30" i="12"/>
  <c r="AD11" i="13"/>
  <c r="AD32" i="13"/>
  <c r="AD32" i="12"/>
  <c r="AD15" i="13"/>
  <c r="AD15" i="12"/>
  <c r="AD24" i="13"/>
  <c r="AD24" i="12"/>
  <c r="AD5" i="13"/>
  <c r="AD8" i="13"/>
  <c r="AD8" i="12"/>
  <c r="AD29" i="12"/>
  <c r="AD28" i="13"/>
  <c r="AD28" i="12"/>
  <c r="AD19" i="12"/>
  <c r="AD18" i="13"/>
  <c r="AD18" i="12"/>
  <c r="AD23" i="13"/>
  <c r="AD20" i="13"/>
  <c r="AD20" i="12"/>
  <c r="AD23" i="12"/>
  <c r="AD22" i="13"/>
  <c r="AD22" i="12"/>
  <c r="AD31" i="13"/>
  <c r="AD13" i="12"/>
  <c r="AD12" i="13"/>
  <c r="AD12" i="12"/>
  <c r="AD35" i="13"/>
  <c r="AD35" i="12"/>
  <c r="AD21" i="13"/>
  <c r="AD21" i="12"/>
  <c r="AD25" i="13"/>
  <c r="AD37" i="13"/>
  <c r="AD9" i="13"/>
  <c r="AD9" i="12"/>
  <c r="AD38" i="12"/>
  <c r="AD27" i="13"/>
  <c r="AD27" i="12"/>
  <c r="AD33" i="13"/>
  <c r="AD33" i="12"/>
  <c r="AD39" i="7"/>
  <c r="AD45" i="7" s="1"/>
  <c r="AD39" i="4"/>
  <c r="AD39" i="11" l="1"/>
  <c r="AE44" i="4"/>
  <c r="AJ94" i="11"/>
  <c r="AD203" i="11" s="1"/>
  <c r="AD112" i="4"/>
  <c r="AD42" i="13"/>
  <c r="AD41" i="13"/>
  <c r="AD37" i="17"/>
  <c r="AD28" i="17"/>
  <c r="AD15" i="17"/>
  <c r="AD11" i="17"/>
  <c r="AD19" i="17"/>
  <c r="AD16" i="17"/>
  <c r="AE41" i="4"/>
  <c r="AD39" i="15"/>
  <c r="AD163" i="15" s="1"/>
  <c r="AD39" i="8"/>
  <c r="AD39" i="16" s="1"/>
  <c r="AD17" i="17"/>
  <c r="AD26" i="17"/>
  <c r="AD6" i="17"/>
  <c r="AD27" i="17"/>
  <c r="AD5" i="17"/>
  <c r="AD35" i="17"/>
  <c r="AD33" i="17"/>
  <c r="AD20" i="17"/>
  <c r="AD24" i="17"/>
  <c r="AD30" i="17"/>
  <c r="AD38" i="17"/>
  <c r="AD25" i="17"/>
  <c r="AD31" i="17"/>
  <c r="AD18" i="17"/>
  <c r="AD14" i="17"/>
  <c r="AD13" i="17"/>
  <c r="AD9" i="17"/>
  <c r="AD8" i="17"/>
  <c r="AD32" i="17"/>
  <c r="AD36" i="17"/>
  <c r="AD10" i="17"/>
  <c r="AD29" i="17"/>
  <c r="AD21" i="17"/>
  <c r="AD12" i="17"/>
  <c r="AD22" i="17"/>
  <c r="AD23" i="17"/>
  <c r="AD7" i="17"/>
  <c r="AD4" i="17"/>
  <c r="AD39" i="1"/>
  <c r="AD81" i="1" s="1"/>
  <c r="R39" i="20" l="1"/>
  <c r="R39" i="19"/>
  <c r="AD39" i="14"/>
  <c r="AD163" i="14" s="1"/>
  <c r="AD39" i="9"/>
  <c r="AC39" i="10"/>
  <c r="AC161" i="13" s="1"/>
  <c r="AC200" i="13" s="1"/>
  <c r="R39" i="18" l="1"/>
  <c r="AD39" i="13"/>
  <c r="AD39" i="12"/>
  <c r="AB38" i="15"/>
  <c r="AB162" i="15" s="1"/>
  <c r="AA38" i="15"/>
  <c r="AA162" i="15" s="1"/>
  <c r="AB37" i="15"/>
  <c r="AB161" i="15" s="1"/>
  <c r="AA37" i="15"/>
  <c r="AA161" i="15" s="1"/>
  <c r="AB36" i="15"/>
  <c r="AB160" i="15" s="1"/>
  <c r="AA36" i="15"/>
  <c r="AA160" i="15" s="1"/>
  <c r="AB35" i="15"/>
  <c r="AB159" i="15" s="1"/>
  <c r="AA35" i="15"/>
  <c r="AA159" i="15" s="1"/>
  <c r="AB34" i="15"/>
  <c r="AB158" i="15" s="1"/>
  <c r="AA34" i="15"/>
  <c r="AA158" i="15" s="1"/>
  <c r="AB33" i="15"/>
  <c r="AB157" i="15" s="1"/>
  <c r="AA33" i="15"/>
  <c r="AA157" i="15" s="1"/>
  <c r="AB32" i="15"/>
  <c r="AB156" i="15" s="1"/>
  <c r="AA32" i="15"/>
  <c r="AA156" i="15" s="1"/>
  <c r="AB31" i="15"/>
  <c r="AB155" i="15" s="1"/>
  <c r="AA31" i="15"/>
  <c r="AA155" i="15" s="1"/>
  <c r="AB30" i="15"/>
  <c r="AB154" i="15" s="1"/>
  <c r="AA30" i="15"/>
  <c r="AA154" i="15" s="1"/>
  <c r="AB29" i="15"/>
  <c r="AB153" i="15" s="1"/>
  <c r="AA29" i="15"/>
  <c r="AA153" i="15" s="1"/>
  <c r="AB28" i="15"/>
  <c r="AB152" i="15" s="1"/>
  <c r="AA28" i="15"/>
  <c r="AA152" i="15" s="1"/>
  <c r="AB27" i="15"/>
  <c r="AB151" i="15" s="1"/>
  <c r="AA27" i="15"/>
  <c r="AA151" i="15" s="1"/>
  <c r="AB26" i="15"/>
  <c r="AB150" i="15" s="1"/>
  <c r="AA26" i="15"/>
  <c r="AA150" i="15" s="1"/>
  <c r="AB25" i="15"/>
  <c r="AB149" i="15" s="1"/>
  <c r="AA25" i="15"/>
  <c r="AA149" i="15" s="1"/>
  <c r="AB24" i="15"/>
  <c r="AB148" i="15" s="1"/>
  <c r="AA24" i="15"/>
  <c r="AA148" i="15" s="1"/>
  <c r="AB23" i="15"/>
  <c r="AB147" i="15" s="1"/>
  <c r="AA23" i="15"/>
  <c r="AA147" i="15" s="1"/>
  <c r="AB22" i="15"/>
  <c r="AB146" i="15" s="1"/>
  <c r="AA22" i="15"/>
  <c r="AA146" i="15" s="1"/>
  <c r="AB21" i="15"/>
  <c r="AB145" i="15" s="1"/>
  <c r="AA21" i="15"/>
  <c r="AA145" i="15" s="1"/>
  <c r="AB20" i="15"/>
  <c r="AB144" i="15" s="1"/>
  <c r="AA20" i="15"/>
  <c r="AA144" i="15" s="1"/>
  <c r="AB19" i="15"/>
  <c r="AB143" i="15" s="1"/>
  <c r="AA19" i="15"/>
  <c r="AA143" i="15" s="1"/>
  <c r="AB18" i="15"/>
  <c r="AB142" i="15" s="1"/>
  <c r="AA18" i="15"/>
  <c r="AA142" i="15" s="1"/>
  <c r="AB17" i="15"/>
  <c r="AB141" i="15" s="1"/>
  <c r="AA17" i="15"/>
  <c r="AA141" i="15" s="1"/>
  <c r="AB16" i="15"/>
  <c r="AB140" i="15" s="1"/>
  <c r="AA16" i="15"/>
  <c r="AA140" i="15" s="1"/>
  <c r="AB15" i="15"/>
  <c r="AB139" i="15" s="1"/>
  <c r="AA15" i="15"/>
  <c r="AA139" i="15" s="1"/>
  <c r="AB14" i="15"/>
  <c r="AB138" i="15" s="1"/>
  <c r="AA14" i="15"/>
  <c r="AA138" i="15" s="1"/>
  <c r="AB13" i="15"/>
  <c r="AB137" i="15" s="1"/>
  <c r="AA13" i="15"/>
  <c r="AA137" i="15" s="1"/>
  <c r="AB12" i="15"/>
  <c r="AB136" i="15" s="1"/>
  <c r="AA12" i="15"/>
  <c r="AA136" i="15" s="1"/>
  <c r="AB11" i="15"/>
  <c r="AB135" i="15" s="1"/>
  <c r="AA11" i="15"/>
  <c r="AA135" i="15" s="1"/>
  <c r="AB10" i="15"/>
  <c r="AB134" i="15" s="1"/>
  <c r="AA10" i="15"/>
  <c r="AA134" i="15" s="1"/>
  <c r="AB9" i="15"/>
  <c r="AB133" i="15" s="1"/>
  <c r="AA9" i="15"/>
  <c r="AA133" i="15" s="1"/>
  <c r="AB8" i="15"/>
  <c r="AB132" i="15" s="1"/>
  <c r="AA8" i="15"/>
  <c r="AA132" i="15" s="1"/>
  <c r="AB7" i="15"/>
  <c r="AB131" i="15" s="1"/>
  <c r="AA7" i="15"/>
  <c r="AA131" i="15" s="1"/>
  <c r="AB6" i="15"/>
  <c r="AB130" i="15" s="1"/>
  <c r="AA6" i="15"/>
  <c r="AA130" i="15" s="1"/>
  <c r="AB5" i="15"/>
  <c r="AB129" i="15" s="1"/>
  <c r="AA5" i="15"/>
  <c r="AA129" i="15" s="1"/>
  <c r="AB4" i="15"/>
  <c r="AB128" i="15" s="1"/>
  <c r="AA4" i="15"/>
  <c r="AA128" i="15" s="1"/>
  <c r="AB38" i="14"/>
  <c r="AB162" i="14" s="1"/>
  <c r="AA38" i="14"/>
  <c r="AA162" i="14" s="1"/>
  <c r="AB37" i="14"/>
  <c r="AB161" i="14" s="1"/>
  <c r="AA37" i="14"/>
  <c r="AA161" i="14" s="1"/>
  <c r="AB36" i="14"/>
  <c r="AB160" i="14" s="1"/>
  <c r="AA36" i="14"/>
  <c r="AA160" i="14" s="1"/>
  <c r="AB35" i="14"/>
  <c r="AB159" i="14" s="1"/>
  <c r="AA35" i="14"/>
  <c r="AA159" i="14" s="1"/>
  <c r="AB34" i="14"/>
  <c r="AB158" i="14" s="1"/>
  <c r="AA34" i="14"/>
  <c r="AA158" i="14" s="1"/>
  <c r="AB33" i="14"/>
  <c r="AB157" i="14" s="1"/>
  <c r="AA33" i="14"/>
  <c r="AA157" i="14" s="1"/>
  <c r="AB32" i="14"/>
  <c r="AB156" i="14" s="1"/>
  <c r="AA32" i="14"/>
  <c r="AA156" i="14" s="1"/>
  <c r="AB31" i="14"/>
  <c r="AB155" i="14" s="1"/>
  <c r="AA31" i="14"/>
  <c r="AA155" i="14" s="1"/>
  <c r="AB30" i="14"/>
  <c r="AB154" i="14" s="1"/>
  <c r="AA30" i="14"/>
  <c r="AA154" i="14" s="1"/>
  <c r="AB29" i="14"/>
  <c r="AB153" i="14" s="1"/>
  <c r="AA29" i="14"/>
  <c r="AA153" i="14" s="1"/>
  <c r="AB28" i="14"/>
  <c r="AB152" i="14" s="1"/>
  <c r="AA28" i="14"/>
  <c r="AA152" i="14" s="1"/>
  <c r="AB27" i="14"/>
  <c r="AB151" i="14" s="1"/>
  <c r="AA27" i="14"/>
  <c r="AA151" i="14" s="1"/>
  <c r="AB26" i="14"/>
  <c r="AB150" i="14" s="1"/>
  <c r="AA26" i="14"/>
  <c r="AA150" i="14" s="1"/>
  <c r="AB25" i="14"/>
  <c r="AB149" i="14" s="1"/>
  <c r="AA25" i="14"/>
  <c r="AA149" i="14" s="1"/>
  <c r="AB24" i="14"/>
  <c r="AB148" i="14" s="1"/>
  <c r="AA24" i="14"/>
  <c r="AA148" i="14" s="1"/>
  <c r="AB23" i="14"/>
  <c r="AB147" i="14" s="1"/>
  <c r="AA23" i="14"/>
  <c r="AA147" i="14" s="1"/>
  <c r="AB22" i="14"/>
  <c r="AB146" i="14" s="1"/>
  <c r="AA22" i="14"/>
  <c r="AA146" i="14" s="1"/>
  <c r="AB21" i="14"/>
  <c r="AB145" i="14" s="1"/>
  <c r="AA21" i="14"/>
  <c r="AA145" i="14" s="1"/>
  <c r="AB20" i="14"/>
  <c r="AB144" i="14" s="1"/>
  <c r="AA20" i="14"/>
  <c r="AA144" i="14" s="1"/>
  <c r="AB19" i="14"/>
  <c r="AB143" i="14" s="1"/>
  <c r="AA19" i="14"/>
  <c r="AA143" i="14" s="1"/>
  <c r="AB18" i="14"/>
  <c r="AB142" i="14" s="1"/>
  <c r="AA18" i="14"/>
  <c r="AA142" i="14" s="1"/>
  <c r="AB17" i="14"/>
  <c r="AB141" i="14" s="1"/>
  <c r="AA17" i="14"/>
  <c r="AA141" i="14" s="1"/>
  <c r="AB16" i="14"/>
  <c r="AB140" i="14" s="1"/>
  <c r="AA16" i="14"/>
  <c r="AA140" i="14" s="1"/>
  <c r="AB15" i="14"/>
  <c r="AB139" i="14" s="1"/>
  <c r="AA15" i="14"/>
  <c r="AA139" i="14" s="1"/>
  <c r="AB14" i="14"/>
  <c r="AB138" i="14" s="1"/>
  <c r="AA14" i="14"/>
  <c r="AA138" i="14" s="1"/>
  <c r="AB13" i="14"/>
  <c r="AB137" i="14" s="1"/>
  <c r="AA13" i="14"/>
  <c r="AA137" i="14" s="1"/>
  <c r="AB12" i="14"/>
  <c r="AB136" i="14" s="1"/>
  <c r="AA12" i="14"/>
  <c r="AA136" i="14" s="1"/>
  <c r="AB11" i="14"/>
  <c r="AB135" i="14" s="1"/>
  <c r="AA11" i="14"/>
  <c r="AA135" i="14" s="1"/>
  <c r="AB10" i="14"/>
  <c r="AB134" i="14" s="1"/>
  <c r="AA10" i="14"/>
  <c r="AA134" i="14" s="1"/>
  <c r="AB9" i="14"/>
  <c r="AB133" i="14" s="1"/>
  <c r="AA9" i="14"/>
  <c r="AA133" i="14" s="1"/>
  <c r="AB8" i="14"/>
  <c r="AB132" i="14" s="1"/>
  <c r="AA8" i="14"/>
  <c r="AA132" i="14" s="1"/>
  <c r="AB7" i="14"/>
  <c r="AB131" i="14" s="1"/>
  <c r="AA7" i="14"/>
  <c r="AA131" i="14" s="1"/>
  <c r="AB6" i="14"/>
  <c r="AB130" i="14" s="1"/>
  <c r="AA6" i="14"/>
  <c r="AA130" i="14" s="1"/>
  <c r="AB5" i="14"/>
  <c r="AB129" i="14" s="1"/>
  <c r="AA5" i="14"/>
  <c r="AA129" i="14" s="1"/>
  <c r="AB4" i="14"/>
  <c r="AB128" i="14" s="1"/>
  <c r="AA4" i="14"/>
  <c r="AA128" i="14" s="1"/>
  <c r="AC38" i="8"/>
  <c r="AC38" i="16" s="1"/>
  <c r="AC37" i="8"/>
  <c r="AC36" i="8"/>
  <c r="AC35" i="8"/>
  <c r="AC35" i="16" s="1"/>
  <c r="AC34" i="8"/>
  <c r="AC34" i="16" s="1"/>
  <c r="AC33" i="8"/>
  <c r="AC33" i="16" s="1"/>
  <c r="AC32" i="8"/>
  <c r="AC31" i="8"/>
  <c r="AC30" i="8"/>
  <c r="AC30" i="16" s="1"/>
  <c r="AC29" i="8"/>
  <c r="AC28" i="8"/>
  <c r="AC28" i="16" s="1"/>
  <c r="AC27" i="8"/>
  <c r="AC27" i="16" s="1"/>
  <c r="AC26" i="8"/>
  <c r="AC25" i="8"/>
  <c r="AC24" i="8"/>
  <c r="AC23" i="8"/>
  <c r="AC23" i="16" s="1"/>
  <c r="AC22" i="8"/>
  <c r="AC22" i="16" s="1"/>
  <c r="AC21" i="8"/>
  <c r="AC21" i="16" s="1"/>
  <c r="AC20" i="8"/>
  <c r="AC20" i="16" s="1"/>
  <c r="AC19" i="8"/>
  <c r="AC18" i="8"/>
  <c r="AC18" i="16" s="1"/>
  <c r="AC17" i="8"/>
  <c r="AC17" i="16" s="1"/>
  <c r="AC16" i="8"/>
  <c r="AC15" i="8"/>
  <c r="AC14" i="8"/>
  <c r="AC14" i="16" s="1"/>
  <c r="AC13" i="8"/>
  <c r="AC12" i="8"/>
  <c r="AC11" i="8"/>
  <c r="AC11" i="16" s="1"/>
  <c r="AC10" i="8"/>
  <c r="AC9" i="8"/>
  <c r="AC9" i="16" s="1"/>
  <c r="AC8" i="8"/>
  <c r="AC8" i="16" s="1"/>
  <c r="AC7" i="8"/>
  <c r="AC6" i="8"/>
  <c r="AC6" i="16" s="1"/>
  <c r="AC5" i="8"/>
  <c r="AC4" i="8"/>
  <c r="AC4" i="16" s="1"/>
  <c r="AC39" i="7"/>
  <c r="AC45" i="7" s="1"/>
  <c r="AB39" i="7"/>
  <c r="AB45" i="7" s="1"/>
  <c r="AA39" i="7"/>
  <c r="AA45" i="7" s="1"/>
  <c r="AC39" i="4"/>
  <c r="AC39" i="11" s="1"/>
  <c r="AB39" i="4"/>
  <c r="AB39" i="11" s="1"/>
  <c r="AA39" i="4"/>
  <c r="AA39" i="11" s="1"/>
  <c r="AC39" i="1"/>
  <c r="AC40" i="1" s="1"/>
  <c r="AC41" i="1" s="1"/>
  <c r="AB39" i="1"/>
  <c r="AB81" i="1" s="1"/>
  <c r="AA39" i="1"/>
  <c r="AA81" i="1" s="1"/>
  <c r="AG94" i="11" l="1"/>
  <c r="AA203" i="11" s="1"/>
  <c r="AA112" i="4"/>
  <c r="AI94" i="11"/>
  <c r="AC203" i="11" s="1"/>
  <c r="AC112" i="4"/>
  <c r="AH94" i="11"/>
  <c r="AB203" i="11" s="1"/>
  <c r="AB112" i="4"/>
  <c r="AC39" i="14"/>
  <c r="AC81" i="1"/>
  <c r="P4" i="18"/>
  <c r="AB42" i="14"/>
  <c r="AB41" i="14"/>
  <c r="P8" i="18"/>
  <c r="P10" i="18"/>
  <c r="P14" i="18"/>
  <c r="P16" i="18"/>
  <c r="P20" i="18"/>
  <c r="P22" i="18"/>
  <c r="P26" i="18"/>
  <c r="P28" i="18"/>
  <c r="P32" i="18"/>
  <c r="P34" i="18"/>
  <c r="P36" i="18"/>
  <c r="P38" i="18"/>
  <c r="P5" i="18"/>
  <c r="P7" i="18"/>
  <c r="P11" i="18"/>
  <c r="P13" i="18"/>
  <c r="P17" i="18"/>
  <c r="P19" i="18"/>
  <c r="P23" i="18"/>
  <c r="P25" i="18"/>
  <c r="P29" i="18"/>
  <c r="P31" i="18"/>
  <c r="P33" i="18"/>
  <c r="P35" i="18"/>
  <c r="P37" i="18"/>
  <c r="AA41" i="14"/>
  <c r="AA42" i="14"/>
  <c r="AA42" i="15"/>
  <c r="AA41" i="15"/>
  <c r="AB42" i="15"/>
  <c r="AB41" i="15"/>
  <c r="AC21" i="9"/>
  <c r="AC27" i="9"/>
  <c r="AC27" i="12" s="1"/>
  <c r="AB41" i="4"/>
  <c r="Q23" i="20"/>
  <c r="AC29" i="9"/>
  <c r="AC29" i="12" s="1"/>
  <c r="AC29" i="16"/>
  <c r="Q35" i="20"/>
  <c r="AC18" i="9"/>
  <c r="AC18" i="12" s="1"/>
  <c r="O5" i="19"/>
  <c r="P5" i="19"/>
  <c r="O8" i="19"/>
  <c r="P8" i="19"/>
  <c r="O11" i="19"/>
  <c r="P11" i="19"/>
  <c r="O14" i="19"/>
  <c r="P14" i="19"/>
  <c r="O17" i="19"/>
  <c r="P17" i="19"/>
  <c r="O20" i="19"/>
  <c r="P20" i="19"/>
  <c r="O23" i="19"/>
  <c r="P23" i="19"/>
  <c r="O26" i="19"/>
  <c r="P26" i="19"/>
  <c r="O29" i="19"/>
  <c r="P29" i="19"/>
  <c r="O32" i="19"/>
  <c r="P32" i="19"/>
  <c r="O35" i="19"/>
  <c r="P35" i="19"/>
  <c r="O38" i="19"/>
  <c r="P38" i="19"/>
  <c r="Q11" i="20"/>
  <c r="Q18" i="20"/>
  <c r="AC7" i="9"/>
  <c r="AC7" i="13" s="1"/>
  <c r="AC7" i="16"/>
  <c r="AC25" i="9"/>
  <c r="AC25" i="12" s="1"/>
  <c r="AC25" i="16"/>
  <c r="AC37" i="9"/>
  <c r="AC37" i="16"/>
  <c r="O6" i="19"/>
  <c r="P6" i="19"/>
  <c r="O9" i="19"/>
  <c r="P9" i="19"/>
  <c r="O12" i="19"/>
  <c r="P12" i="19"/>
  <c r="O15" i="19"/>
  <c r="P15" i="19"/>
  <c r="O18" i="19"/>
  <c r="P18" i="19"/>
  <c r="O21" i="19"/>
  <c r="P21" i="19"/>
  <c r="O24" i="19"/>
  <c r="P24" i="19"/>
  <c r="O27" i="19"/>
  <c r="P27" i="19"/>
  <c r="O30" i="19"/>
  <c r="P30" i="19"/>
  <c r="O33" i="19"/>
  <c r="P33" i="19"/>
  <c r="O36" i="19"/>
  <c r="P36" i="19"/>
  <c r="AC5" i="9"/>
  <c r="AC5" i="12" s="1"/>
  <c r="AC5" i="16"/>
  <c r="Q6" i="20"/>
  <c r="AC24" i="9"/>
  <c r="AC24" i="12" s="1"/>
  <c r="AC24" i="16"/>
  <c r="AC13" i="9"/>
  <c r="AC13" i="12" s="1"/>
  <c r="AC13" i="16"/>
  <c r="AC19" i="9"/>
  <c r="AC19" i="12" s="1"/>
  <c r="AC19" i="16"/>
  <c r="AC31" i="9"/>
  <c r="AC31" i="12" s="1"/>
  <c r="AC31" i="16"/>
  <c r="Q8" i="20"/>
  <c r="Q14" i="20"/>
  <c r="Q20" i="20"/>
  <c r="AC26" i="9"/>
  <c r="AC26" i="12" s="1"/>
  <c r="AC26" i="16"/>
  <c r="AC32" i="9"/>
  <c r="AC32" i="12" s="1"/>
  <c r="AC32" i="16"/>
  <c r="Q38" i="20"/>
  <c r="AC30" i="9"/>
  <c r="AC30" i="12" s="1"/>
  <c r="AD39" i="17"/>
  <c r="Q17" i="20"/>
  <c r="Q30" i="20"/>
  <c r="Q21" i="20"/>
  <c r="AC6" i="9"/>
  <c r="O9" i="18"/>
  <c r="P9" i="18"/>
  <c r="O15" i="18"/>
  <c r="P15" i="18"/>
  <c r="O18" i="18"/>
  <c r="P18" i="18"/>
  <c r="O21" i="18"/>
  <c r="P21" i="18"/>
  <c r="O27" i="18"/>
  <c r="P27" i="18"/>
  <c r="O30" i="18"/>
  <c r="P30" i="18"/>
  <c r="O4" i="19"/>
  <c r="P4" i="19"/>
  <c r="O7" i="19"/>
  <c r="P7" i="19"/>
  <c r="O10" i="19"/>
  <c r="P10" i="19"/>
  <c r="O13" i="19"/>
  <c r="P13" i="19"/>
  <c r="O16" i="19"/>
  <c r="P16" i="19"/>
  <c r="O19" i="19"/>
  <c r="P19" i="19"/>
  <c r="O22" i="19"/>
  <c r="P22" i="19"/>
  <c r="O25" i="19"/>
  <c r="P25" i="19"/>
  <c r="O28" i="19"/>
  <c r="P28" i="19"/>
  <c r="O31" i="19"/>
  <c r="P31" i="19"/>
  <c r="O34" i="19"/>
  <c r="P34" i="19"/>
  <c r="O37" i="19"/>
  <c r="P37" i="19"/>
  <c r="AC39" i="15"/>
  <c r="AC163" i="15" s="1"/>
  <c r="AC41" i="4"/>
  <c r="AD41" i="4"/>
  <c r="AC12" i="9"/>
  <c r="AC12" i="16"/>
  <c r="AC36" i="9"/>
  <c r="AC36" i="16"/>
  <c r="Q9" i="20"/>
  <c r="AC15" i="9"/>
  <c r="AC15" i="13" s="1"/>
  <c r="AC15" i="16"/>
  <c r="Q27" i="20"/>
  <c r="Q33" i="20"/>
  <c r="AC33" i="9"/>
  <c r="AC33" i="12" s="1"/>
  <c r="O6" i="18"/>
  <c r="P6" i="18"/>
  <c r="O12" i="18"/>
  <c r="P12" i="18"/>
  <c r="O24" i="18"/>
  <c r="P24" i="18"/>
  <c r="Q4" i="20"/>
  <c r="AC10" i="9"/>
  <c r="AC10" i="12" s="1"/>
  <c r="AC10" i="16"/>
  <c r="AC16" i="9"/>
  <c r="AC16" i="12" s="1"/>
  <c r="AC16" i="16"/>
  <c r="Q22" i="20"/>
  <c r="Q28" i="20"/>
  <c r="Q34" i="20"/>
  <c r="AC9" i="9"/>
  <c r="AC14" i="9"/>
  <c r="AC11" i="9"/>
  <c r="AC23" i="9"/>
  <c r="AC23" i="12" s="1"/>
  <c r="O5" i="18"/>
  <c r="O8" i="18"/>
  <c r="O11" i="18"/>
  <c r="O14" i="18"/>
  <c r="O17" i="18"/>
  <c r="O20" i="18"/>
  <c r="O23" i="18"/>
  <c r="O26" i="18"/>
  <c r="O29" i="18"/>
  <c r="O32" i="18"/>
  <c r="O35" i="18"/>
  <c r="O38" i="18"/>
  <c r="O33" i="18"/>
  <c r="O36" i="18"/>
  <c r="O4" i="18"/>
  <c r="O7" i="18"/>
  <c r="O10" i="18"/>
  <c r="O13" i="18"/>
  <c r="O16" i="18"/>
  <c r="O19" i="18"/>
  <c r="O22" i="18"/>
  <c r="O25" i="18"/>
  <c r="O28" i="18"/>
  <c r="O31" i="18"/>
  <c r="O34" i="18"/>
  <c r="O37" i="18"/>
  <c r="AC39" i="8"/>
  <c r="AC39" i="16" s="1"/>
  <c r="AC4" i="9"/>
  <c r="AC4" i="12" s="1"/>
  <c r="AC8" i="9"/>
  <c r="AC8" i="12" s="1"/>
  <c r="AC17" i="9"/>
  <c r="AC35" i="9"/>
  <c r="AC34" i="9"/>
  <c r="AC28" i="9"/>
  <c r="AC20" i="9"/>
  <c r="AC20" i="13" s="1"/>
  <c r="AC38" i="9"/>
  <c r="AC38" i="13" s="1"/>
  <c r="AC37" i="12"/>
  <c r="AC22" i="9"/>
  <c r="L39" i="8"/>
  <c r="N39" i="7"/>
  <c r="N45" i="7" s="1"/>
  <c r="AB42" i="1"/>
  <c r="AB39" i="10"/>
  <c r="AA39" i="10"/>
  <c r="AH39" i="1"/>
  <c r="O39" i="1"/>
  <c r="AA4" i="8"/>
  <c r="AA5" i="8"/>
  <c r="AA6" i="8"/>
  <c r="AA6" i="9" s="1"/>
  <c r="AA7" i="8"/>
  <c r="AA8" i="8"/>
  <c r="AA9" i="8"/>
  <c r="AA10" i="8"/>
  <c r="AA10" i="9" s="1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0" i="9" s="1"/>
  <c r="AA31" i="8"/>
  <c r="AA32" i="8"/>
  <c r="AA33" i="8"/>
  <c r="AA34" i="8"/>
  <c r="AA35" i="8"/>
  <c r="AA36" i="8"/>
  <c r="AA37" i="8"/>
  <c r="AA38" i="8"/>
  <c r="AB4" i="8"/>
  <c r="AB4" i="9" s="1"/>
  <c r="AB5" i="8"/>
  <c r="AB6" i="8"/>
  <c r="AB7" i="8"/>
  <c r="AB8" i="8"/>
  <c r="AB9" i="8"/>
  <c r="AB10" i="8"/>
  <c r="AB11" i="8"/>
  <c r="AB12" i="8"/>
  <c r="AB12" i="9" s="1"/>
  <c r="AB12" i="13" s="1"/>
  <c r="AB13" i="8"/>
  <c r="AB14" i="8"/>
  <c r="AB15" i="8"/>
  <c r="AB15" i="9" s="1"/>
  <c r="AB16" i="8"/>
  <c r="AB17" i="8"/>
  <c r="AB18" i="8"/>
  <c r="AB19" i="8"/>
  <c r="AB20" i="8"/>
  <c r="AB21" i="8"/>
  <c r="AB22" i="8"/>
  <c r="AB23" i="8"/>
  <c r="AB24" i="8"/>
  <c r="AB25" i="8"/>
  <c r="AB26" i="8"/>
  <c r="AB27" i="8"/>
  <c r="AB27" i="9" s="1"/>
  <c r="AB28" i="8"/>
  <c r="AB29" i="8"/>
  <c r="AB30" i="8"/>
  <c r="AB31" i="8"/>
  <c r="AB32" i="8"/>
  <c r="AB33" i="8"/>
  <c r="AB33" i="9" s="1"/>
  <c r="AB34" i="8"/>
  <c r="AB35" i="8"/>
  <c r="AB36" i="8"/>
  <c r="AB37" i="8"/>
  <c r="AB38" i="8"/>
  <c r="Z4" i="8"/>
  <c r="Z4" i="16" s="1"/>
  <c r="Z5" i="8"/>
  <c r="Z5" i="9" s="1"/>
  <c r="Z5" i="13" s="1"/>
  <c r="Z6" i="8"/>
  <c r="Z6" i="9" s="1"/>
  <c r="Z7" i="8"/>
  <c r="Z8" i="8"/>
  <c r="Z8" i="9" s="1"/>
  <c r="Z9" i="8"/>
  <c r="Z9" i="9" s="1"/>
  <c r="Z9" i="13" s="1"/>
  <c r="Z10" i="8"/>
  <c r="Z11" i="8"/>
  <c r="Z12" i="8"/>
  <c r="Z12" i="9" s="1"/>
  <c r="Z13" i="8"/>
  <c r="Z13" i="16" s="1"/>
  <c r="Z14" i="8"/>
  <c r="Z14" i="16" s="1"/>
  <c r="Z15" i="8"/>
  <c r="Z16" i="8"/>
  <c r="Z16" i="16" s="1"/>
  <c r="Z17" i="8"/>
  <c r="Z17" i="9" s="1"/>
  <c r="Z17" i="13" s="1"/>
  <c r="Z18" i="8"/>
  <c r="Z18" i="16" s="1"/>
  <c r="Z19" i="8"/>
  <c r="Z20" i="8"/>
  <c r="Z20" i="16" s="1"/>
  <c r="Z21" i="8"/>
  <c r="Z21" i="9" s="1"/>
  <c r="Z21" i="13" s="1"/>
  <c r="Z22" i="8"/>
  <c r="Z23" i="8"/>
  <c r="Z24" i="8"/>
  <c r="Z24" i="9" s="1"/>
  <c r="Z24" i="12" s="1"/>
  <c r="Z25" i="8"/>
  <c r="Z25" i="9" s="1"/>
  <c r="Z25" i="13" s="1"/>
  <c r="Z26" i="8"/>
  <c r="Z26" i="9" s="1"/>
  <c r="Z26" i="12" s="1"/>
  <c r="Z27" i="8"/>
  <c r="Z28" i="8"/>
  <c r="Z28" i="9" s="1"/>
  <c r="Z29" i="8"/>
  <c r="Z29" i="9" s="1"/>
  <c r="Z29" i="13" s="1"/>
  <c r="Z30" i="8"/>
  <c r="Z30" i="16" s="1"/>
  <c r="Z31" i="8"/>
  <c r="Z31" i="16" s="1"/>
  <c r="Z32" i="8"/>
  <c r="Z32" i="16" s="1"/>
  <c r="Z33" i="8"/>
  <c r="Z33" i="16" s="1"/>
  <c r="Z34" i="8"/>
  <c r="Z35" i="8"/>
  <c r="Z36" i="8"/>
  <c r="Z36" i="9" s="1"/>
  <c r="Z37" i="8"/>
  <c r="Z37" i="16" s="1"/>
  <c r="Z38" i="8"/>
  <c r="Z38" i="9" s="1"/>
  <c r="Z39" i="10"/>
  <c r="Z161" i="13" s="1"/>
  <c r="Z200" i="13" s="1"/>
  <c r="Z39" i="1"/>
  <c r="AH36" i="14"/>
  <c r="AH37" i="14" s="1"/>
  <c r="Y4" i="4"/>
  <c r="Y5" i="4"/>
  <c r="Y5" i="23" s="1"/>
  <c r="Y5" i="11" s="1"/>
  <c r="Y6" i="4"/>
  <c r="Y7" i="4"/>
  <c r="Y8" i="4"/>
  <c r="Y9" i="4"/>
  <c r="Y9" i="23" s="1"/>
  <c r="Y9" i="11" s="1"/>
  <c r="Y10" i="4"/>
  <c r="Y10" i="23" s="1"/>
  <c r="Y10" i="11" s="1"/>
  <c r="Y11" i="4"/>
  <c r="Y11" i="23" s="1"/>
  <c r="Y11" i="11" s="1"/>
  <c r="Y12" i="4"/>
  <c r="Y12" i="23" s="1"/>
  <c r="Y12" i="11" s="1"/>
  <c r="Y13" i="4"/>
  <c r="Y13" i="23" s="1"/>
  <c r="Y13" i="11" s="1"/>
  <c r="Y14" i="4"/>
  <c r="Y14" i="23" s="1"/>
  <c r="Y14" i="11" s="1"/>
  <c r="Y15" i="4"/>
  <c r="Y16" i="4"/>
  <c r="Y17" i="4"/>
  <c r="Y17" i="23" s="1"/>
  <c r="Y17" i="11" s="1"/>
  <c r="Y18" i="4"/>
  <c r="Y18" i="23" s="1"/>
  <c r="Y18" i="11" s="1"/>
  <c r="Y19" i="4"/>
  <c r="Y20" i="4"/>
  <c r="Y21" i="4"/>
  <c r="Y21" i="23" s="1"/>
  <c r="Y21" i="11" s="1"/>
  <c r="Y22" i="4"/>
  <c r="Y23" i="4"/>
  <c r="Y23" i="23" s="1"/>
  <c r="Y23" i="11" s="1"/>
  <c r="Y24" i="4"/>
  <c r="Y24" i="23" s="1"/>
  <c r="Y24" i="11" s="1"/>
  <c r="Y25" i="4"/>
  <c r="Y25" i="23" s="1"/>
  <c r="Y25" i="11" s="1"/>
  <c r="Y26" i="4"/>
  <c r="Y26" i="23" s="1"/>
  <c r="Y26" i="11" s="1"/>
  <c r="Y27" i="4"/>
  <c r="Y27" i="23" s="1"/>
  <c r="Y27" i="11" s="1"/>
  <c r="Y28" i="4"/>
  <c r="Y28" i="23" s="1"/>
  <c r="Y28" i="11" s="1"/>
  <c r="Y29" i="4"/>
  <c r="Y29" i="23" s="1"/>
  <c r="Y29" i="11" s="1"/>
  <c r="Y30" i="4"/>
  <c r="Y31" i="4"/>
  <c r="Y32" i="4"/>
  <c r="Y32" i="23" s="1"/>
  <c r="Y32" i="11" s="1"/>
  <c r="Y33" i="4"/>
  <c r="Y33" i="23" s="1"/>
  <c r="Y33" i="11" s="1"/>
  <c r="Y34" i="4"/>
  <c r="Y34" i="23" s="1"/>
  <c r="Y34" i="11" s="1"/>
  <c r="Y35" i="4"/>
  <c r="Y35" i="23" s="1"/>
  <c r="Y35" i="11" s="1"/>
  <c r="Y36" i="4"/>
  <c r="Y36" i="23" s="1"/>
  <c r="Y36" i="11" s="1"/>
  <c r="Y37" i="4"/>
  <c r="Y37" i="23" s="1"/>
  <c r="Y37" i="11" s="1"/>
  <c r="Y38" i="4"/>
  <c r="Y38" i="23" s="1"/>
  <c r="Y38" i="11" s="1"/>
  <c r="Y39" i="10"/>
  <c r="Y39" i="15" s="1"/>
  <c r="Y163" i="15" s="1"/>
  <c r="X4" i="4"/>
  <c r="X4" i="23" s="1"/>
  <c r="X5" i="4"/>
  <c r="X5" i="23" s="1"/>
  <c r="X5" i="11" s="1"/>
  <c r="X6" i="4"/>
  <c r="X7" i="4"/>
  <c r="X7" i="23" s="1"/>
  <c r="X7" i="11" s="1"/>
  <c r="X8" i="4"/>
  <c r="X8" i="23" s="1"/>
  <c r="X8" i="11" s="1"/>
  <c r="X9" i="4"/>
  <c r="X9" i="23" s="1"/>
  <c r="X9" i="11" s="1"/>
  <c r="X10" i="4"/>
  <c r="X10" i="23" s="1"/>
  <c r="X10" i="11" s="1"/>
  <c r="X11" i="4"/>
  <c r="X11" i="23" s="1"/>
  <c r="X11" i="11" s="1"/>
  <c r="X12" i="4"/>
  <c r="X12" i="23" s="1"/>
  <c r="X12" i="11" s="1"/>
  <c r="X13" i="4"/>
  <c r="X13" i="23" s="1"/>
  <c r="X13" i="11" s="1"/>
  <c r="X14" i="4"/>
  <c r="X14" i="23" s="1"/>
  <c r="X14" i="11" s="1"/>
  <c r="X15" i="4"/>
  <c r="X16" i="4"/>
  <c r="X16" i="23" s="1"/>
  <c r="X16" i="11" s="1"/>
  <c r="X17" i="4"/>
  <c r="X17" i="23" s="1"/>
  <c r="X17" i="11" s="1"/>
  <c r="X18" i="4"/>
  <c r="X19" i="4"/>
  <c r="X20" i="4"/>
  <c r="X20" i="23" s="1"/>
  <c r="X20" i="11" s="1"/>
  <c r="X21" i="4"/>
  <c r="X21" i="23" s="1"/>
  <c r="X21" i="11" s="1"/>
  <c r="X22" i="4"/>
  <c r="X22" i="23" s="1"/>
  <c r="X22" i="11" s="1"/>
  <c r="X23" i="4"/>
  <c r="X24" i="4"/>
  <c r="X24" i="23" s="1"/>
  <c r="X24" i="11" s="1"/>
  <c r="X25" i="4"/>
  <c r="X26" i="4"/>
  <c r="X27" i="4"/>
  <c r="X27" i="23" s="1"/>
  <c r="X27" i="11" s="1"/>
  <c r="X28" i="4"/>
  <c r="X28" i="23" s="1"/>
  <c r="X28" i="11" s="1"/>
  <c r="X29" i="4"/>
  <c r="X29" i="23" s="1"/>
  <c r="X29" i="11" s="1"/>
  <c r="X30" i="4"/>
  <c r="X30" i="15" s="1"/>
  <c r="X154" i="15" s="1"/>
  <c r="X31" i="4"/>
  <c r="X32" i="4"/>
  <c r="X32" i="23" s="1"/>
  <c r="X32" i="11" s="1"/>
  <c r="X33" i="4"/>
  <c r="X33" i="23" s="1"/>
  <c r="X33" i="11" s="1"/>
  <c r="X34" i="4"/>
  <c r="X34" i="23" s="1"/>
  <c r="X34" i="11" s="1"/>
  <c r="X35" i="4"/>
  <c r="X35" i="23" s="1"/>
  <c r="X35" i="11" s="1"/>
  <c r="X36" i="4"/>
  <c r="X36" i="23" s="1"/>
  <c r="X36" i="11" s="1"/>
  <c r="X37" i="4"/>
  <c r="X37" i="23" s="1"/>
  <c r="X37" i="11" s="1"/>
  <c r="X38" i="4"/>
  <c r="X38" i="23" s="1"/>
  <c r="X38" i="11" s="1"/>
  <c r="X39" i="10"/>
  <c r="W4" i="4"/>
  <c r="W4" i="23" s="1"/>
  <c r="W5" i="4"/>
  <c r="W5" i="23" s="1"/>
  <c r="W5" i="11" s="1"/>
  <c r="W6" i="4"/>
  <c r="W7" i="4"/>
  <c r="W8" i="4"/>
  <c r="W9" i="4"/>
  <c r="W9" i="23" s="1"/>
  <c r="W9" i="11" s="1"/>
  <c r="W10" i="4"/>
  <c r="W11" i="4"/>
  <c r="W12" i="4"/>
  <c r="W12" i="23" s="1"/>
  <c r="W12" i="11" s="1"/>
  <c r="W13" i="4"/>
  <c r="W13" i="23" s="1"/>
  <c r="W13" i="11" s="1"/>
  <c r="W14" i="4"/>
  <c r="W14" i="23" s="1"/>
  <c r="W14" i="11" s="1"/>
  <c r="W15" i="4"/>
  <c r="W16" i="4"/>
  <c r="W16" i="23" s="1"/>
  <c r="W16" i="11" s="1"/>
  <c r="W17" i="4"/>
  <c r="W17" i="23" s="1"/>
  <c r="W17" i="11" s="1"/>
  <c r="W18" i="4"/>
  <c r="W19" i="4"/>
  <c r="W19" i="23" s="1"/>
  <c r="W19" i="11" s="1"/>
  <c r="W20" i="4"/>
  <c r="W20" i="23" s="1"/>
  <c r="W20" i="11" s="1"/>
  <c r="W21" i="4"/>
  <c r="W21" i="23" s="1"/>
  <c r="W21" i="11" s="1"/>
  <c r="W22" i="4"/>
  <c r="W22" i="23" s="1"/>
  <c r="W22" i="11" s="1"/>
  <c r="W23" i="4"/>
  <c r="W24" i="4"/>
  <c r="W24" i="23" s="1"/>
  <c r="W24" i="11" s="1"/>
  <c r="W25" i="4"/>
  <c r="W25" i="23" s="1"/>
  <c r="W25" i="11" s="1"/>
  <c r="W26" i="4"/>
  <c r="W26" i="23" s="1"/>
  <c r="W26" i="11" s="1"/>
  <c r="W27" i="4"/>
  <c r="W28" i="4"/>
  <c r="W28" i="23" s="1"/>
  <c r="W28" i="11" s="1"/>
  <c r="W29" i="4"/>
  <c r="W29" i="23" s="1"/>
  <c r="W29" i="11" s="1"/>
  <c r="W30" i="4"/>
  <c r="W30" i="23" s="1"/>
  <c r="W30" i="11" s="1"/>
  <c r="W31" i="4"/>
  <c r="W32" i="4"/>
  <c r="W32" i="23" s="1"/>
  <c r="W32" i="11" s="1"/>
  <c r="W33" i="4"/>
  <c r="W33" i="23" s="1"/>
  <c r="W33" i="11" s="1"/>
  <c r="W34" i="4"/>
  <c r="W34" i="23" s="1"/>
  <c r="W34" i="11" s="1"/>
  <c r="W35" i="4"/>
  <c r="W35" i="23" s="1"/>
  <c r="W35" i="11" s="1"/>
  <c r="W36" i="4"/>
  <c r="W36" i="23" s="1"/>
  <c r="W36" i="11" s="1"/>
  <c r="W37" i="4"/>
  <c r="W37" i="23" s="1"/>
  <c r="W37" i="11" s="1"/>
  <c r="W38" i="4"/>
  <c r="W38" i="23" s="1"/>
  <c r="W38" i="11" s="1"/>
  <c r="W39" i="10"/>
  <c r="V4" i="4"/>
  <c r="V5" i="4"/>
  <c r="V5" i="23" s="1"/>
  <c r="V5" i="11" s="1"/>
  <c r="V6" i="4"/>
  <c r="V6" i="23" s="1"/>
  <c r="V6" i="11" s="1"/>
  <c r="V7" i="4"/>
  <c r="V7" i="23" s="1"/>
  <c r="V7" i="11" s="1"/>
  <c r="V8" i="4"/>
  <c r="V8" i="23" s="1"/>
  <c r="V8" i="11" s="1"/>
  <c r="V9" i="4"/>
  <c r="V9" i="23" s="1"/>
  <c r="V9" i="11" s="1"/>
  <c r="V10" i="4"/>
  <c r="V10" i="23" s="1"/>
  <c r="V10" i="11" s="1"/>
  <c r="V11" i="4"/>
  <c r="V11" i="23" s="1"/>
  <c r="V11" i="11" s="1"/>
  <c r="V12" i="4"/>
  <c r="V12" i="23" s="1"/>
  <c r="V12" i="11" s="1"/>
  <c r="V13" i="4"/>
  <c r="V13" i="23" s="1"/>
  <c r="V13" i="11" s="1"/>
  <c r="V14" i="4"/>
  <c r="V15" i="4"/>
  <c r="V15" i="23" s="1"/>
  <c r="V15" i="11" s="1"/>
  <c r="V16" i="4"/>
  <c r="V16" i="23" s="1"/>
  <c r="V16" i="11" s="1"/>
  <c r="V17" i="4"/>
  <c r="V17" i="23" s="1"/>
  <c r="V17" i="11" s="1"/>
  <c r="V18" i="4"/>
  <c r="V18" i="23" s="1"/>
  <c r="V18" i="11" s="1"/>
  <c r="V19" i="4"/>
  <c r="V20" i="4"/>
  <c r="V20" i="23" s="1"/>
  <c r="V20" i="11" s="1"/>
  <c r="V21" i="4"/>
  <c r="V21" i="23" s="1"/>
  <c r="V21" i="11" s="1"/>
  <c r="V22" i="4"/>
  <c r="V22" i="23" s="1"/>
  <c r="V22" i="11" s="1"/>
  <c r="V23" i="4"/>
  <c r="V24" i="4"/>
  <c r="V24" i="23" s="1"/>
  <c r="V24" i="11" s="1"/>
  <c r="V25" i="4"/>
  <c r="V25" i="23" s="1"/>
  <c r="V25" i="11" s="1"/>
  <c r="V26" i="4"/>
  <c r="V26" i="23" s="1"/>
  <c r="V26" i="11" s="1"/>
  <c r="V27" i="4"/>
  <c r="V28" i="4"/>
  <c r="V28" i="23" s="1"/>
  <c r="V28" i="11" s="1"/>
  <c r="V29" i="4"/>
  <c r="V29" i="23" s="1"/>
  <c r="V29" i="11" s="1"/>
  <c r="V30" i="4"/>
  <c r="V30" i="23" s="1"/>
  <c r="V30" i="11" s="1"/>
  <c r="V31" i="4"/>
  <c r="V31" i="23" s="1"/>
  <c r="V31" i="11" s="1"/>
  <c r="V32" i="4"/>
  <c r="V32" i="23" s="1"/>
  <c r="V32" i="11" s="1"/>
  <c r="V33" i="4"/>
  <c r="V33" i="23" s="1"/>
  <c r="V33" i="11" s="1"/>
  <c r="V34" i="4"/>
  <c r="V34" i="23" s="1"/>
  <c r="V34" i="11" s="1"/>
  <c r="V35" i="4"/>
  <c r="V35" i="23" s="1"/>
  <c r="V35" i="11" s="1"/>
  <c r="V36" i="4"/>
  <c r="V36" i="23" s="1"/>
  <c r="V36" i="11" s="1"/>
  <c r="V37" i="4"/>
  <c r="V37" i="23" s="1"/>
  <c r="V37" i="11" s="1"/>
  <c r="V38" i="4"/>
  <c r="V38" i="23" s="1"/>
  <c r="V38" i="11" s="1"/>
  <c r="V39" i="10"/>
  <c r="V41" i="10" s="1"/>
  <c r="U4" i="4"/>
  <c r="U5" i="4"/>
  <c r="U5" i="23" s="1"/>
  <c r="U5" i="11" s="1"/>
  <c r="U6" i="4"/>
  <c r="U6" i="23" s="1"/>
  <c r="U6" i="11" s="1"/>
  <c r="U7" i="4"/>
  <c r="U7" i="23" s="1"/>
  <c r="U7" i="11" s="1"/>
  <c r="U8" i="4"/>
  <c r="U8" i="15" s="1"/>
  <c r="U132" i="15" s="1"/>
  <c r="U9" i="4"/>
  <c r="U9" i="23" s="1"/>
  <c r="U9" i="11" s="1"/>
  <c r="U10" i="4"/>
  <c r="U10" i="23" s="1"/>
  <c r="U10" i="11" s="1"/>
  <c r="U11" i="4"/>
  <c r="U11" i="23" s="1"/>
  <c r="U11" i="11" s="1"/>
  <c r="U12" i="4"/>
  <c r="U12" i="23" s="1"/>
  <c r="U12" i="11" s="1"/>
  <c r="U13" i="4"/>
  <c r="U13" i="23" s="1"/>
  <c r="U13" i="11" s="1"/>
  <c r="U14" i="4"/>
  <c r="U14" i="23" s="1"/>
  <c r="U14" i="11" s="1"/>
  <c r="U15" i="4"/>
  <c r="U15" i="23" s="1"/>
  <c r="U15" i="11" s="1"/>
  <c r="U16" i="4"/>
  <c r="U17" i="4"/>
  <c r="U17" i="23" s="1"/>
  <c r="U17" i="11" s="1"/>
  <c r="U18" i="4"/>
  <c r="U18" i="23" s="1"/>
  <c r="U18" i="11" s="1"/>
  <c r="U19" i="4"/>
  <c r="U19" i="23" s="1"/>
  <c r="U19" i="11" s="1"/>
  <c r="U20" i="4"/>
  <c r="U20" i="23" s="1"/>
  <c r="U20" i="11" s="1"/>
  <c r="U21" i="4"/>
  <c r="U21" i="23" s="1"/>
  <c r="U21" i="11" s="1"/>
  <c r="U22" i="4"/>
  <c r="U22" i="23" s="1"/>
  <c r="U22" i="11" s="1"/>
  <c r="U23" i="4"/>
  <c r="U23" i="23" s="1"/>
  <c r="U23" i="11" s="1"/>
  <c r="U24" i="4"/>
  <c r="U24" i="23" s="1"/>
  <c r="U24" i="11" s="1"/>
  <c r="U25" i="4"/>
  <c r="U25" i="23" s="1"/>
  <c r="U25" i="11" s="1"/>
  <c r="U26" i="4"/>
  <c r="U26" i="23" s="1"/>
  <c r="U26" i="11" s="1"/>
  <c r="U27" i="4"/>
  <c r="U27" i="23" s="1"/>
  <c r="U27" i="11" s="1"/>
  <c r="U28" i="4"/>
  <c r="U28" i="23" s="1"/>
  <c r="U28" i="11" s="1"/>
  <c r="U29" i="4"/>
  <c r="U29" i="23" s="1"/>
  <c r="U29" i="11" s="1"/>
  <c r="U30" i="4"/>
  <c r="U30" i="23" s="1"/>
  <c r="U30" i="11" s="1"/>
  <c r="U31" i="4"/>
  <c r="U32" i="4"/>
  <c r="U32" i="23" s="1"/>
  <c r="U32" i="11" s="1"/>
  <c r="U33" i="4"/>
  <c r="U33" i="23" s="1"/>
  <c r="U33" i="11" s="1"/>
  <c r="U34" i="4"/>
  <c r="U34" i="23" s="1"/>
  <c r="U34" i="11" s="1"/>
  <c r="U35" i="4"/>
  <c r="U35" i="23" s="1"/>
  <c r="U35" i="11" s="1"/>
  <c r="U36" i="4"/>
  <c r="U36" i="23" s="1"/>
  <c r="U36" i="11" s="1"/>
  <c r="U37" i="4"/>
  <c r="U37" i="23" s="1"/>
  <c r="U37" i="11" s="1"/>
  <c r="U38" i="4"/>
  <c r="U38" i="23" s="1"/>
  <c r="U38" i="11" s="1"/>
  <c r="U39" i="10"/>
  <c r="U41" i="10" s="1"/>
  <c r="T4" i="4"/>
  <c r="T4" i="23" s="1"/>
  <c r="T5" i="4"/>
  <c r="T5" i="23" s="1"/>
  <c r="T5" i="11" s="1"/>
  <c r="T6" i="4"/>
  <c r="T7" i="4"/>
  <c r="T7" i="23" s="1"/>
  <c r="T7" i="11" s="1"/>
  <c r="T8" i="4"/>
  <c r="T8" i="23" s="1"/>
  <c r="T8" i="11" s="1"/>
  <c r="T9" i="4"/>
  <c r="T9" i="23" s="1"/>
  <c r="T9" i="11" s="1"/>
  <c r="T10" i="4"/>
  <c r="T11" i="4"/>
  <c r="T12" i="4"/>
  <c r="T12" i="23" s="1"/>
  <c r="T12" i="11" s="1"/>
  <c r="T13" i="4"/>
  <c r="T13" i="23" s="1"/>
  <c r="T13" i="11" s="1"/>
  <c r="T14" i="4"/>
  <c r="T15" i="4"/>
  <c r="T15" i="23" s="1"/>
  <c r="T15" i="11" s="1"/>
  <c r="T16" i="4"/>
  <c r="T16" i="23" s="1"/>
  <c r="T16" i="11" s="1"/>
  <c r="T17" i="4"/>
  <c r="T17" i="23" s="1"/>
  <c r="T17" i="11" s="1"/>
  <c r="T18" i="4"/>
  <c r="T19" i="4"/>
  <c r="T19" i="23" s="1"/>
  <c r="T19" i="11" s="1"/>
  <c r="T20" i="4"/>
  <c r="T20" i="23" s="1"/>
  <c r="T20" i="11" s="1"/>
  <c r="T21" i="4"/>
  <c r="T21" i="23" s="1"/>
  <c r="T21" i="11" s="1"/>
  <c r="T22" i="4"/>
  <c r="T22" i="23" s="1"/>
  <c r="T22" i="11" s="1"/>
  <c r="T23" i="4"/>
  <c r="T24" i="4"/>
  <c r="T24" i="23" s="1"/>
  <c r="T24" i="11" s="1"/>
  <c r="T25" i="4"/>
  <c r="T25" i="23" s="1"/>
  <c r="T25" i="11" s="1"/>
  <c r="T26" i="4"/>
  <c r="T26" i="23" s="1"/>
  <c r="T26" i="11" s="1"/>
  <c r="T27" i="4"/>
  <c r="T27" i="23" s="1"/>
  <c r="T27" i="11" s="1"/>
  <c r="T28" i="4"/>
  <c r="T28" i="23" s="1"/>
  <c r="T28" i="11" s="1"/>
  <c r="T29" i="4"/>
  <c r="T29" i="23" s="1"/>
  <c r="T29" i="11" s="1"/>
  <c r="T30" i="4"/>
  <c r="T30" i="23" s="1"/>
  <c r="T30" i="11" s="1"/>
  <c r="T31" i="4"/>
  <c r="T31" i="23" s="1"/>
  <c r="T31" i="11" s="1"/>
  <c r="T32" i="4"/>
  <c r="T32" i="23" s="1"/>
  <c r="T32" i="11" s="1"/>
  <c r="T33" i="4"/>
  <c r="T33" i="23" s="1"/>
  <c r="T33" i="11" s="1"/>
  <c r="T34" i="4"/>
  <c r="T35" i="4"/>
  <c r="T35" i="23" s="1"/>
  <c r="T35" i="11" s="1"/>
  <c r="T36" i="4"/>
  <c r="T36" i="23" s="1"/>
  <c r="T36" i="11" s="1"/>
  <c r="T37" i="4"/>
  <c r="T37" i="23" s="1"/>
  <c r="T37" i="11" s="1"/>
  <c r="T38" i="4"/>
  <c r="T38" i="23" s="1"/>
  <c r="T38" i="11" s="1"/>
  <c r="T39" i="10"/>
  <c r="T41" i="10" s="1"/>
  <c r="S4" i="4"/>
  <c r="S4" i="23" s="1"/>
  <c r="S5" i="4"/>
  <c r="S5" i="23" s="1"/>
  <c r="S5" i="11" s="1"/>
  <c r="S6" i="4"/>
  <c r="S6" i="23" s="1"/>
  <c r="S6" i="11" s="1"/>
  <c r="S7" i="4"/>
  <c r="S8" i="4"/>
  <c r="S8" i="23" s="1"/>
  <c r="S8" i="11" s="1"/>
  <c r="S9" i="4"/>
  <c r="S9" i="23" s="1"/>
  <c r="S9" i="11" s="1"/>
  <c r="S10" i="4"/>
  <c r="S10" i="23" s="1"/>
  <c r="S10" i="11" s="1"/>
  <c r="S11" i="4"/>
  <c r="S12" i="4"/>
  <c r="S12" i="23" s="1"/>
  <c r="S12" i="11" s="1"/>
  <c r="S13" i="4"/>
  <c r="S13" i="23" s="1"/>
  <c r="S13" i="11" s="1"/>
  <c r="S14" i="4"/>
  <c r="S14" i="23" s="1"/>
  <c r="S14" i="11" s="1"/>
  <c r="S15" i="4"/>
  <c r="S15" i="23" s="1"/>
  <c r="S15" i="11" s="1"/>
  <c r="S16" i="4"/>
  <c r="S16" i="23" s="1"/>
  <c r="S16" i="11" s="1"/>
  <c r="S17" i="4"/>
  <c r="S17" i="23" s="1"/>
  <c r="S17" i="11" s="1"/>
  <c r="S18" i="4"/>
  <c r="S18" i="23" s="1"/>
  <c r="S18" i="11" s="1"/>
  <c r="S19" i="4"/>
  <c r="S19" i="23" s="1"/>
  <c r="S19" i="11" s="1"/>
  <c r="S20" i="4"/>
  <c r="S20" i="23" s="1"/>
  <c r="S20" i="11" s="1"/>
  <c r="S21" i="4"/>
  <c r="S21" i="23" s="1"/>
  <c r="S21" i="11" s="1"/>
  <c r="S22" i="4"/>
  <c r="S22" i="23" s="1"/>
  <c r="S22" i="11" s="1"/>
  <c r="S23" i="4"/>
  <c r="S24" i="4"/>
  <c r="S24" i="23" s="1"/>
  <c r="S24" i="11" s="1"/>
  <c r="S25" i="4"/>
  <c r="S25" i="23" s="1"/>
  <c r="S25" i="11" s="1"/>
  <c r="S26" i="4"/>
  <c r="S26" i="23" s="1"/>
  <c r="S26" i="11" s="1"/>
  <c r="S27" i="4"/>
  <c r="S27" i="23" s="1"/>
  <c r="S27" i="11" s="1"/>
  <c r="S28" i="4"/>
  <c r="S28" i="23" s="1"/>
  <c r="S28" i="11" s="1"/>
  <c r="S29" i="4"/>
  <c r="S29" i="23" s="1"/>
  <c r="S29" i="11" s="1"/>
  <c r="S30" i="4"/>
  <c r="S30" i="23" s="1"/>
  <c r="S30" i="11" s="1"/>
  <c r="S31" i="4"/>
  <c r="S31" i="23" s="1"/>
  <c r="S31" i="11" s="1"/>
  <c r="S32" i="4"/>
  <c r="S32" i="23" s="1"/>
  <c r="S32" i="11" s="1"/>
  <c r="S33" i="4"/>
  <c r="S33" i="23" s="1"/>
  <c r="S33" i="11" s="1"/>
  <c r="S34" i="4"/>
  <c r="S34" i="23" s="1"/>
  <c r="S34" i="11" s="1"/>
  <c r="S35" i="4"/>
  <c r="S36" i="4"/>
  <c r="S36" i="23" s="1"/>
  <c r="S36" i="11" s="1"/>
  <c r="S37" i="4"/>
  <c r="S37" i="23" s="1"/>
  <c r="S37" i="11" s="1"/>
  <c r="S38" i="4"/>
  <c r="S38" i="23" s="1"/>
  <c r="S38" i="11" s="1"/>
  <c r="S39" i="10"/>
  <c r="S41" i="10" s="1"/>
  <c r="R4" i="4"/>
  <c r="R5" i="4"/>
  <c r="R5" i="23" s="1"/>
  <c r="R5" i="11" s="1"/>
  <c r="R6" i="4"/>
  <c r="R7" i="4"/>
  <c r="R7" i="23" s="1"/>
  <c r="R7" i="11" s="1"/>
  <c r="R8" i="4"/>
  <c r="R8" i="23" s="1"/>
  <c r="R8" i="11" s="1"/>
  <c r="R9" i="4"/>
  <c r="R9" i="23" s="1"/>
  <c r="R9" i="11" s="1"/>
  <c r="R10" i="4"/>
  <c r="R10" i="23" s="1"/>
  <c r="R10" i="11" s="1"/>
  <c r="R11" i="4"/>
  <c r="R12" i="4"/>
  <c r="R12" i="23" s="1"/>
  <c r="R12" i="11" s="1"/>
  <c r="R13" i="4"/>
  <c r="R14" i="4"/>
  <c r="R14" i="23" s="1"/>
  <c r="R14" i="11" s="1"/>
  <c r="R15" i="4"/>
  <c r="R16" i="4"/>
  <c r="R16" i="23" s="1"/>
  <c r="R16" i="11" s="1"/>
  <c r="R17" i="4"/>
  <c r="R17" i="23" s="1"/>
  <c r="R17" i="11" s="1"/>
  <c r="R18" i="4"/>
  <c r="R19" i="4"/>
  <c r="R19" i="23" s="1"/>
  <c r="R19" i="11" s="1"/>
  <c r="R20" i="4"/>
  <c r="R20" i="23" s="1"/>
  <c r="R20" i="11" s="1"/>
  <c r="R21" i="4"/>
  <c r="R21" i="23" s="1"/>
  <c r="R21" i="11" s="1"/>
  <c r="R22" i="4"/>
  <c r="R22" i="23" s="1"/>
  <c r="R22" i="11" s="1"/>
  <c r="R23" i="4"/>
  <c r="R23" i="23" s="1"/>
  <c r="R23" i="11" s="1"/>
  <c r="R24" i="4"/>
  <c r="R24" i="23" s="1"/>
  <c r="R24" i="11" s="1"/>
  <c r="R25" i="4"/>
  <c r="R26" i="4"/>
  <c r="R26" i="23" s="1"/>
  <c r="R26" i="11" s="1"/>
  <c r="R27" i="4"/>
  <c r="R27" i="23" s="1"/>
  <c r="R27" i="11" s="1"/>
  <c r="R28" i="4"/>
  <c r="R29" i="4"/>
  <c r="R29" i="23" s="1"/>
  <c r="R29" i="11" s="1"/>
  <c r="R30" i="4"/>
  <c r="R30" i="23" s="1"/>
  <c r="R30" i="11" s="1"/>
  <c r="R31" i="4"/>
  <c r="R31" i="23" s="1"/>
  <c r="R31" i="11" s="1"/>
  <c r="R32" i="4"/>
  <c r="R32" i="23" s="1"/>
  <c r="R32" i="11" s="1"/>
  <c r="R33" i="4"/>
  <c r="R33" i="23" s="1"/>
  <c r="R33" i="11" s="1"/>
  <c r="R34" i="4"/>
  <c r="R35" i="4"/>
  <c r="R35" i="23" s="1"/>
  <c r="R35" i="11" s="1"/>
  <c r="R36" i="4"/>
  <c r="R36" i="23" s="1"/>
  <c r="R36" i="11" s="1"/>
  <c r="R37" i="4"/>
  <c r="R37" i="23" s="1"/>
  <c r="R37" i="11" s="1"/>
  <c r="R38" i="4"/>
  <c r="R38" i="23" s="1"/>
  <c r="R38" i="11" s="1"/>
  <c r="R39" i="10"/>
  <c r="R41" i="10" s="1"/>
  <c r="Q4" i="4"/>
  <c r="Q5" i="4"/>
  <c r="Q5" i="23" s="1"/>
  <c r="Q5" i="11" s="1"/>
  <c r="Q6" i="4"/>
  <c r="Q6" i="23" s="1"/>
  <c r="Q6" i="11" s="1"/>
  <c r="Q7" i="4"/>
  <c r="Q7" i="23" s="1"/>
  <c r="Q7" i="11" s="1"/>
  <c r="Q8" i="4"/>
  <c r="Q9" i="4"/>
  <c r="Q9" i="23" s="1"/>
  <c r="Q9" i="11" s="1"/>
  <c r="Q10" i="4"/>
  <c r="Q10" i="23" s="1"/>
  <c r="Q10" i="11" s="1"/>
  <c r="Q11" i="4"/>
  <c r="Q11" i="23" s="1"/>
  <c r="Q11" i="11" s="1"/>
  <c r="Q12" i="4"/>
  <c r="Q12" i="23" s="1"/>
  <c r="Q12" i="11" s="1"/>
  <c r="Q13" i="4"/>
  <c r="Q13" i="23" s="1"/>
  <c r="Q13" i="11" s="1"/>
  <c r="Q14" i="4"/>
  <c r="Q14" i="23" s="1"/>
  <c r="Q14" i="11" s="1"/>
  <c r="Q15" i="4"/>
  <c r="Q15" i="23" s="1"/>
  <c r="Q15" i="11" s="1"/>
  <c r="Q16" i="4"/>
  <c r="Q16" i="23" s="1"/>
  <c r="Q16" i="11" s="1"/>
  <c r="Q17" i="4"/>
  <c r="Q17" i="23" s="1"/>
  <c r="Q17" i="11" s="1"/>
  <c r="Q18" i="4"/>
  <c r="Q19" i="4"/>
  <c r="Q20" i="4"/>
  <c r="Q20" i="23" s="1"/>
  <c r="Q20" i="11" s="1"/>
  <c r="Q21" i="4"/>
  <c r="Q21" i="23" s="1"/>
  <c r="Q21" i="11" s="1"/>
  <c r="Q22" i="4"/>
  <c r="Q23" i="4"/>
  <c r="Q23" i="23" s="1"/>
  <c r="Q23" i="11" s="1"/>
  <c r="Q24" i="4"/>
  <c r="Q25" i="4"/>
  <c r="Q25" i="23" s="1"/>
  <c r="Q25" i="11" s="1"/>
  <c r="Q26" i="4"/>
  <c r="Q26" i="23" s="1"/>
  <c r="Q26" i="11" s="1"/>
  <c r="Q27" i="4"/>
  <c r="Q28" i="4"/>
  <c r="Q28" i="23" s="1"/>
  <c r="Q28" i="11" s="1"/>
  <c r="Q29" i="4"/>
  <c r="Q29" i="23" s="1"/>
  <c r="Q29" i="11" s="1"/>
  <c r="Q30" i="4"/>
  <c r="Q30" i="23" s="1"/>
  <c r="Q30" i="11" s="1"/>
  <c r="Q31" i="4"/>
  <c r="Q31" i="23" s="1"/>
  <c r="Q31" i="11" s="1"/>
  <c r="Q32" i="4"/>
  <c r="Q32" i="23" s="1"/>
  <c r="Q32" i="11" s="1"/>
  <c r="Q33" i="4"/>
  <c r="Q33" i="23" s="1"/>
  <c r="Q33" i="11" s="1"/>
  <c r="Q34" i="4"/>
  <c r="Q34" i="23" s="1"/>
  <c r="Q34" i="11" s="1"/>
  <c r="Q35" i="4"/>
  <c r="Q35" i="23" s="1"/>
  <c r="Q35" i="11" s="1"/>
  <c r="Q36" i="4"/>
  <c r="Q36" i="23" s="1"/>
  <c r="Q36" i="11" s="1"/>
  <c r="Q37" i="4"/>
  <c r="Q37" i="23" s="1"/>
  <c r="Q37" i="11" s="1"/>
  <c r="Q38" i="4"/>
  <c r="Q38" i="23" s="1"/>
  <c r="Q38" i="11" s="1"/>
  <c r="Q39" i="10"/>
  <c r="Q41" i="10" s="1"/>
  <c r="P4" i="4"/>
  <c r="P4" i="23" s="1"/>
  <c r="P5" i="4"/>
  <c r="P5" i="23" s="1"/>
  <c r="P5" i="11" s="1"/>
  <c r="P6" i="4"/>
  <c r="P6" i="23" s="1"/>
  <c r="P6" i="11" s="1"/>
  <c r="P7" i="4"/>
  <c r="P7" i="23" s="1"/>
  <c r="P7" i="11" s="1"/>
  <c r="P8" i="4"/>
  <c r="P8" i="23" s="1"/>
  <c r="P8" i="11" s="1"/>
  <c r="P9" i="4"/>
  <c r="P9" i="23" s="1"/>
  <c r="P9" i="11" s="1"/>
  <c r="P10" i="4"/>
  <c r="P10" i="23" s="1"/>
  <c r="P10" i="11" s="1"/>
  <c r="P11" i="4"/>
  <c r="P12" i="4"/>
  <c r="P12" i="23" s="1"/>
  <c r="P12" i="11" s="1"/>
  <c r="P13" i="4"/>
  <c r="P13" i="23" s="1"/>
  <c r="P13" i="11" s="1"/>
  <c r="P14" i="4"/>
  <c r="P14" i="23" s="1"/>
  <c r="P14" i="11" s="1"/>
  <c r="P15" i="4"/>
  <c r="P15" i="23" s="1"/>
  <c r="P15" i="11" s="1"/>
  <c r="P16" i="4"/>
  <c r="P16" i="23" s="1"/>
  <c r="P16" i="11" s="1"/>
  <c r="P17" i="4"/>
  <c r="P17" i="23" s="1"/>
  <c r="P17" i="11" s="1"/>
  <c r="P18" i="4"/>
  <c r="P18" i="23" s="1"/>
  <c r="P18" i="11" s="1"/>
  <c r="P19" i="4"/>
  <c r="P20" i="4"/>
  <c r="P20" i="23" s="1"/>
  <c r="P20" i="11" s="1"/>
  <c r="P21" i="4"/>
  <c r="P22" i="4"/>
  <c r="P22" i="23" s="1"/>
  <c r="P22" i="11" s="1"/>
  <c r="P23" i="4"/>
  <c r="P23" i="23" s="1"/>
  <c r="P23" i="11" s="1"/>
  <c r="P24" i="4"/>
  <c r="P24" i="23" s="1"/>
  <c r="P24" i="11" s="1"/>
  <c r="P25" i="4"/>
  <c r="P25" i="23" s="1"/>
  <c r="P25" i="11" s="1"/>
  <c r="P26" i="4"/>
  <c r="P26" i="23" s="1"/>
  <c r="P26" i="11" s="1"/>
  <c r="P27" i="4"/>
  <c r="P27" i="23" s="1"/>
  <c r="P27" i="11" s="1"/>
  <c r="P28" i="4"/>
  <c r="P28" i="23" s="1"/>
  <c r="P28" i="11" s="1"/>
  <c r="P29" i="4"/>
  <c r="P29" i="23" s="1"/>
  <c r="P29" i="11" s="1"/>
  <c r="P30" i="4"/>
  <c r="P31" i="4"/>
  <c r="P31" i="23" s="1"/>
  <c r="P31" i="11" s="1"/>
  <c r="P32" i="4"/>
  <c r="P32" i="23" s="1"/>
  <c r="P32" i="11" s="1"/>
  <c r="P33" i="4"/>
  <c r="P33" i="23" s="1"/>
  <c r="P33" i="11" s="1"/>
  <c r="P34" i="4"/>
  <c r="P35" i="4"/>
  <c r="P35" i="23" s="1"/>
  <c r="P35" i="11" s="1"/>
  <c r="P36" i="4"/>
  <c r="P36" i="23" s="1"/>
  <c r="P36" i="11" s="1"/>
  <c r="P37" i="4"/>
  <c r="P37" i="23" s="1"/>
  <c r="P37" i="11" s="1"/>
  <c r="P38" i="4"/>
  <c r="P38" i="23" s="1"/>
  <c r="P38" i="11" s="1"/>
  <c r="P39" i="10"/>
  <c r="P41" i="10" s="1"/>
  <c r="Z39" i="4"/>
  <c r="Z39" i="11" s="1"/>
  <c r="Z38" i="15"/>
  <c r="Z162" i="15" s="1"/>
  <c r="Z37" i="15"/>
  <c r="Z161" i="15" s="1"/>
  <c r="Y37" i="15"/>
  <c r="Y161" i="15" s="1"/>
  <c r="X37" i="15"/>
  <c r="X161" i="15" s="1"/>
  <c r="W37" i="15"/>
  <c r="W161" i="15" s="1"/>
  <c r="Z36" i="15"/>
  <c r="Z160" i="15" s="1"/>
  <c r="Z35" i="15"/>
  <c r="Z34" i="15"/>
  <c r="Z158" i="15" s="1"/>
  <c r="Z33" i="15"/>
  <c r="Z157" i="15" s="1"/>
  <c r="Z32" i="15"/>
  <c r="Z156" i="15" s="1"/>
  <c r="Z31" i="15"/>
  <c r="Z30" i="15"/>
  <c r="Z154" i="15" s="1"/>
  <c r="Z29" i="15"/>
  <c r="Z153" i="15" s="1"/>
  <c r="X29" i="15"/>
  <c r="X153" i="15" s="1"/>
  <c r="W29" i="15"/>
  <c r="W153" i="15" s="1"/>
  <c r="V29" i="15"/>
  <c r="V153" i="15" s="1"/>
  <c r="T29" i="15"/>
  <c r="T153" i="15" s="1"/>
  <c r="Z28" i="15"/>
  <c r="U28" i="15"/>
  <c r="U152" i="15" s="1"/>
  <c r="Z27" i="15"/>
  <c r="Z151" i="15" s="1"/>
  <c r="Z26" i="15"/>
  <c r="Z150" i="15" s="1"/>
  <c r="Z25" i="15"/>
  <c r="Z149" i="15" s="1"/>
  <c r="Y25" i="15"/>
  <c r="Y149" i="15" s="1"/>
  <c r="S25" i="15"/>
  <c r="S149" i="15" s="1"/>
  <c r="Z24" i="15"/>
  <c r="Z148" i="15" s="1"/>
  <c r="Y24" i="15"/>
  <c r="Y148" i="15" s="1"/>
  <c r="S24" i="15"/>
  <c r="S148" i="15" s="1"/>
  <c r="Z23" i="15"/>
  <c r="Z147" i="15" s="1"/>
  <c r="Z22" i="15"/>
  <c r="Z146" i="15" s="1"/>
  <c r="R22" i="15"/>
  <c r="R146" i="15" s="1"/>
  <c r="Z21" i="15"/>
  <c r="Z20" i="15"/>
  <c r="Z19" i="15"/>
  <c r="Z143" i="15" s="1"/>
  <c r="Z18" i="15"/>
  <c r="Z17" i="15"/>
  <c r="S17" i="15"/>
  <c r="Q17" i="15"/>
  <c r="Z16" i="15"/>
  <c r="Z140" i="15" s="1"/>
  <c r="Z15" i="15"/>
  <c r="Z14" i="15"/>
  <c r="Z138" i="15" s="1"/>
  <c r="Z13" i="15"/>
  <c r="Z137" i="15" s="1"/>
  <c r="W13" i="15"/>
  <c r="W137" i="15" s="1"/>
  <c r="U13" i="15"/>
  <c r="U137" i="15" s="1"/>
  <c r="Z12" i="15"/>
  <c r="Z136" i="15" s="1"/>
  <c r="Z11" i="15"/>
  <c r="Z135" i="15" s="1"/>
  <c r="Z10" i="15"/>
  <c r="Z134" i="15" s="1"/>
  <c r="R10" i="15"/>
  <c r="R134" i="15" s="1"/>
  <c r="Z9" i="15"/>
  <c r="Z133" i="15" s="1"/>
  <c r="Z8" i="15"/>
  <c r="Z132" i="15" s="1"/>
  <c r="T8" i="15"/>
  <c r="T132" i="15" s="1"/>
  <c r="Z7" i="15"/>
  <c r="Z131" i="15" s="1"/>
  <c r="Z6" i="15"/>
  <c r="Z5" i="15"/>
  <c r="Z129" i="15" s="1"/>
  <c r="R5" i="15"/>
  <c r="R129" i="15" s="1"/>
  <c r="Z4" i="15"/>
  <c r="Z128" i="15" s="1"/>
  <c r="Y39" i="1"/>
  <c r="Y81" i="1" s="1"/>
  <c r="X39" i="1"/>
  <c r="W39" i="1"/>
  <c r="V39" i="1"/>
  <c r="U39" i="1"/>
  <c r="U81" i="1" s="1"/>
  <c r="T39" i="1"/>
  <c r="T81" i="1" s="1"/>
  <c r="S39" i="1"/>
  <c r="S81" i="1" s="1"/>
  <c r="R39" i="1"/>
  <c r="R81" i="1" s="1"/>
  <c r="Q39" i="1"/>
  <c r="Q81" i="1" s="1"/>
  <c r="P39" i="1"/>
  <c r="P81" i="1" s="1"/>
  <c r="Z38" i="14"/>
  <c r="Z162" i="14" s="1"/>
  <c r="Y38" i="14"/>
  <c r="Y162" i="14" s="1"/>
  <c r="X38" i="14"/>
  <c r="X162" i="14" s="1"/>
  <c r="W38" i="14"/>
  <c r="W162" i="14" s="1"/>
  <c r="V38" i="14"/>
  <c r="V162" i="14" s="1"/>
  <c r="U38" i="14"/>
  <c r="U162" i="14" s="1"/>
  <c r="T38" i="14"/>
  <c r="T162" i="14" s="1"/>
  <c r="S38" i="14"/>
  <c r="S162" i="14" s="1"/>
  <c r="R38" i="14"/>
  <c r="R162" i="14" s="1"/>
  <c r="Q38" i="14"/>
  <c r="Q162" i="14" s="1"/>
  <c r="P38" i="14"/>
  <c r="P162" i="14" s="1"/>
  <c r="Z37" i="14"/>
  <c r="Z161" i="14" s="1"/>
  <c r="Y37" i="14"/>
  <c r="Y161" i="14" s="1"/>
  <c r="X37" i="14"/>
  <c r="X161" i="14" s="1"/>
  <c r="W37" i="14"/>
  <c r="W161" i="14" s="1"/>
  <c r="V37" i="14"/>
  <c r="V161" i="14" s="1"/>
  <c r="U37" i="14"/>
  <c r="U161" i="14" s="1"/>
  <c r="T37" i="14"/>
  <c r="T161" i="14" s="1"/>
  <c r="S37" i="14"/>
  <c r="S161" i="14" s="1"/>
  <c r="R37" i="14"/>
  <c r="R161" i="14" s="1"/>
  <c r="Q37" i="14"/>
  <c r="Q161" i="14" s="1"/>
  <c r="P37" i="14"/>
  <c r="Z36" i="14"/>
  <c r="Z160" i="14" s="1"/>
  <c r="Y36" i="14"/>
  <c r="Y160" i="14" s="1"/>
  <c r="X36" i="14"/>
  <c r="X160" i="14" s="1"/>
  <c r="W36" i="14"/>
  <c r="W160" i="14" s="1"/>
  <c r="V36" i="14"/>
  <c r="V160" i="14" s="1"/>
  <c r="U36" i="14"/>
  <c r="U160" i="14" s="1"/>
  <c r="T36" i="14"/>
  <c r="T160" i="14" s="1"/>
  <c r="S36" i="14"/>
  <c r="S160" i="14" s="1"/>
  <c r="R36" i="14"/>
  <c r="R160" i="14" s="1"/>
  <c r="Q36" i="14"/>
  <c r="Q160" i="14" s="1"/>
  <c r="P36" i="14"/>
  <c r="P160" i="14" s="1"/>
  <c r="Z35" i="14"/>
  <c r="Z159" i="14" s="1"/>
  <c r="Y35" i="14"/>
  <c r="Y159" i="14" s="1"/>
  <c r="X35" i="14"/>
  <c r="X159" i="14" s="1"/>
  <c r="W35" i="14"/>
  <c r="W159" i="14" s="1"/>
  <c r="V35" i="14"/>
  <c r="V159" i="14" s="1"/>
  <c r="U35" i="14"/>
  <c r="U159" i="14" s="1"/>
  <c r="T35" i="14"/>
  <c r="T159" i="14" s="1"/>
  <c r="S35" i="14"/>
  <c r="S159" i="14" s="1"/>
  <c r="R35" i="14"/>
  <c r="R159" i="14" s="1"/>
  <c r="Q35" i="14"/>
  <c r="Q159" i="14" s="1"/>
  <c r="P35" i="14"/>
  <c r="P159" i="14" s="1"/>
  <c r="Z34" i="14"/>
  <c r="Z158" i="14" s="1"/>
  <c r="Y34" i="14"/>
  <c r="Y158" i="14" s="1"/>
  <c r="X34" i="14"/>
  <c r="X158" i="14" s="1"/>
  <c r="W34" i="14"/>
  <c r="W158" i="14" s="1"/>
  <c r="V34" i="14"/>
  <c r="V158" i="14" s="1"/>
  <c r="U34" i="14"/>
  <c r="U158" i="14" s="1"/>
  <c r="T34" i="14"/>
  <c r="T158" i="14" s="1"/>
  <c r="S34" i="14"/>
  <c r="S158" i="14" s="1"/>
  <c r="R34" i="14"/>
  <c r="R158" i="14" s="1"/>
  <c r="Q34" i="14"/>
  <c r="Q158" i="14" s="1"/>
  <c r="P34" i="14"/>
  <c r="Z33" i="14"/>
  <c r="Z157" i="14" s="1"/>
  <c r="Y33" i="14"/>
  <c r="Y157" i="14" s="1"/>
  <c r="X33" i="14"/>
  <c r="X157" i="14" s="1"/>
  <c r="W33" i="14"/>
  <c r="W157" i="14" s="1"/>
  <c r="V33" i="14"/>
  <c r="V157" i="14" s="1"/>
  <c r="U33" i="14"/>
  <c r="U157" i="14" s="1"/>
  <c r="T33" i="14"/>
  <c r="T157" i="14" s="1"/>
  <c r="S33" i="14"/>
  <c r="S157" i="14" s="1"/>
  <c r="R33" i="14"/>
  <c r="R157" i="14" s="1"/>
  <c r="Q33" i="14"/>
  <c r="Q157" i="14" s="1"/>
  <c r="P33" i="14"/>
  <c r="Z32" i="14"/>
  <c r="Z156" i="14" s="1"/>
  <c r="Y32" i="14"/>
  <c r="Y156" i="14" s="1"/>
  <c r="X32" i="14"/>
  <c r="X156" i="14" s="1"/>
  <c r="W32" i="14"/>
  <c r="W156" i="14" s="1"/>
  <c r="V32" i="14"/>
  <c r="V156" i="14" s="1"/>
  <c r="U32" i="14"/>
  <c r="U156" i="14" s="1"/>
  <c r="T32" i="14"/>
  <c r="T156" i="14" s="1"/>
  <c r="S32" i="14"/>
  <c r="S156" i="14" s="1"/>
  <c r="R32" i="14"/>
  <c r="R156" i="14" s="1"/>
  <c r="Q32" i="14"/>
  <c r="Q156" i="14" s="1"/>
  <c r="P32" i="14"/>
  <c r="P156" i="14" s="1"/>
  <c r="Z31" i="14"/>
  <c r="Z155" i="14" s="1"/>
  <c r="Y31" i="14"/>
  <c r="Y155" i="14" s="1"/>
  <c r="X31" i="14"/>
  <c r="X155" i="14" s="1"/>
  <c r="W31" i="14"/>
  <c r="W155" i="14" s="1"/>
  <c r="V31" i="14"/>
  <c r="V155" i="14" s="1"/>
  <c r="U31" i="14"/>
  <c r="U155" i="14" s="1"/>
  <c r="T31" i="14"/>
  <c r="T155" i="14" s="1"/>
  <c r="S31" i="14"/>
  <c r="S155" i="14" s="1"/>
  <c r="R31" i="14"/>
  <c r="R155" i="14" s="1"/>
  <c r="Q31" i="14"/>
  <c r="Q155" i="14" s="1"/>
  <c r="P31" i="14"/>
  <c r="Z30" i="14"/>
  <c r="Z154" i="14" s="1"/>
  <c r="Y30" i="14"/>
  <c r="Y154" i="14" s="1"/>
  <c r="X30" i="14"/>
  <c r="X154" i="14" s="1"/>
  <c r="W30" i="14"/>
  <c r="W154" i="14" s="1"/>
  <c r="V30" i="14"/>
  <c r="V154" i="14" s="1"/>
  <c r="U30" i="14"/>
  <c r="U154" i="14" s="1"/>
  <c r="T30" i="14"/>
  <c r="T154" i="14" s="1"/>
  <c r="S30" i="14"/>
  <c r="S154" i="14" s="1"/>
  <c r="R30" i="14"/>
  <c r="R154" i="14" s="1"/>
  <c r="Q30" i="14"/>
  <c r="Q154" i="14" s="1"/>
  <c r="P30" i="14"/>
  <c r="P154" i="14" s="1"/>
  <c r="Z29" i="14"/>
  <c r="Z153" i="14" s="1"/>
  <c r="Y29" i="14"/>
  <c r="Y153" i="14" s="1"/>
  <c r="X29" i="14"/>
  <c r="X153" i="14" s="1"/>
  <c r="W29" i="14"/>
  <c r="W153" i="14" s="1"/>
  <c r="V29" i="14"/>
  <c r="V153" i="14" s="1"/>
  <c r="U29" i="14"/>
  <c r="U153" i="14" s="1"/>
  <c r="T29" i="14"/>
  <c r="T153" i="14" s="1"/>
  <c r="S29" i="14"/>
  <c r="S153" i="14" s="1"/>
  <c r="R29" i="14"/>
  <c r="R153" i="14" s="1"/>
  <c r="Q29" i="14"/>
  <c r="Q153" i="14" s="1"/>
  <c r="P29" i="14"/>
  <c r="P153" i="14" s="1"/>
  <c r="Z28" i="14"/>
  <c r="Z152" i="14" s="1"/>
  <c r="Y28" i="14"/>
  <c r="Y152" i="14" s="1"/>
  <c r="X28" i="14"/>
  <c r="X152" i="14" s="1"/>
  <c r="W28" i="14"/>
  <c r="W152" i="14" s="1"/>
  <c r="V28" i="14"/>
  <c r="V152" i="14" s="1"/>
  <c r="U28" i="14"/>
  <c r="U152" i="14" s="1"/>
  <c r="T28" i="14"/>
  <c r="T152" i="14" s="1"/>
  <c r="S28" i="14"/>
  <c r="S152" i="14" s="1"/>
  <c r="R28" i="14"/>
  <c r="R152" i="14" s="1"/>
  <c r="Q28" i="14"/>
  <c r="Q152" i="14" s="1"/>
  <c r="P28" i="14"/>
  <c r="P152" i="14" s="1"/>
  <c r="Z27" i="14"/>
  <c r="Z151" i="14" s="1"/>
  <c r="Y27" i="14"/>
  <c r="Y151" i="14" s="1"/>
  <c r="X27" i="14"/>
  <c r="X151" i="14" s="1"/>
  <c r="W27" i="14"/>
  <c r="W151" i="14" s="1"/>
  <c r="V27" i="14"/>
  <c r="V151" i="14" s="1"/>
  <c r="U27" i="14"/>
  <c r="U151" i="14" s="1"/>
  <c r="T27" i="14"/>
  <c r="T151" i="14" s="1"/>
  <c r="S27" i="14"/>
  <c r="S151" i="14" s="1"/>
  <c r="R27" i="14"/>
  <c r="R151" i="14" s="1"/>
  <c r="Q27" i="14"/>
  <c r="Q151" i="14" s="1"/>
  <c r="Z26" i="14"/>
  <c r="Z150" i="14" s="1"/>
  <c r="Y26" i="14"/>
  <c r="Y150" i="14" s="1"/>
  <c r="X26" i="14"/>
  <c r="X150" i="14" s="1"/>
  <c r="W26" i="14"/>
  <c r="W150" i="14" s="1"/>
  <c r="V26" i="14"/>
  <c r="V150" i="14" s="1"/>
  <c r="U26" i="14"/>
  <c r="U150" i="14" s="1"/>
  <c r="T26" i="14"/>
  <c r="T150" i="14" s="1"/>
  <c r="S26" i="14"/>
  <c r="S150" i="14" s="1"/>
  <c r="R26" i="14"/>
  <c r="R150" i="14" s="1"/>
  <c r="Q26" i="14"/>
  <c r="Q150" i="14" s="1"/>
  <c r="P26" i="14"/>
  <c r="P150" i="14" s="1"/>
  <c r="Z25" i="14"/>
  <c r="Z149" i="14" s="1"/>
  <c r="Y25" i="14"/>
  <c r="Y149" i="14" s="1"/>
  <c r="X25" i="14"/>
  <c r="X149" i="14" s="1"/>
  <c r="W25" i="14"/>
  <c r="W149" i="14" s="1"/>
  <c r="V25" i="14"/>
  <c r="V149" i="14" s="1"/>
  <c r="U25" i="14"/>
  <c r="U149" i="14" s="1"/>
  <c r="T25" i="14"/>
  <c r="T149" i="14" s="1"/>
  <c r="S25" i="14"/>
  <c r="S149" i="14" s="1"/>
  <c r="R25" i="14"/>
  <c r="R149" i="14" s="1"/>
  <c r="Q25" i="14"/>
  <c r="Q149" i="14" s="1"/>
  <c r="P25" i="14"/>
  <c r="P149" i="14" s="1"/>
  <c r="Z24" i="14"/>
  <c r="Z148" i="14" s="1"/>
  <c r="Y24" i="14"/>
  <c r="Y148" i="14" s="1"/>
  <c r="X24" i="14"/>
  <c r="X148" i="14" s="1"/>
  <c r="W24" i="14"/>
  <c r="W148" i="14" s="1"/>
  <c r="V24" i="14"/>
  <c r="V148" i="14" s="1"/>
  <c r="U24" i="14"/>
  <c r="U148" i="14" s="1"/>
  <c r="T24" i="14"/>
  <c r="T148" i="14" s="1"/>
  <c r="S24" i="14"/>
  <c r="S148" i="14" s="1"/>
  <c r="R24" i="14"/>
  <c r="R148" i="14" s="1"/>
  <c r="Q24" i="14"/>
  <c r="Q148" i="14" s="1"/>
  <c r="P24" i="14"/>
  <c r="P148" i="14" s="1"/>
  <c r="Z23" i="14"/>
  <c r="Z147" i="14" s="1"/>
  <c r="Y23" i="14"/>
  <c r="Y147" i="14" s="1"/>
  <c r="X23" i="14"/>
  <c r="X147" i="14" s="1"/>
  <c r="W23" i="14"/>
  <c r="W147" i="14" s="1"/>
  <c r="V23" i="14"/>
  <c r="V147" i="14" s="1"/>
  <c r="U23" i="14"/>
  <c r="U147" i="14" s="1"/>
  <c r="T23" i="14"/>
  <c r="T147" i="14" s="1"/>
  <c r="S23" i="14"/>
  <c r="S147" i="14" s="1"/>
  <c r="R23" i="14"/>
  <c r="R147" i="14" s="1"/>
  <c r="Q23" i="14"/>
  <c r="Q147" i="14" s="1"/>
  <c r="P23" i="14"/>
  <c r="P147" i="14" s="1"/>
  <c r="Z22" i="14"/>
  <c r="Z146" i="14" s="1"/>
  <c r="Y22" i="14"/>
  <c r="Y146" i="14" s="1"/>
  <c r="X22" i="14"/>
  <c r="X146" i="14" s="1"/>
  <c r="W22" i="14"/>
  <c r="W146" i="14" s="1"/>
  <c r="V22" i="14"/>
  <c r="V146" i="14" s="1"/>
  <c r="U22" i="14"/>
  <c r="U146" i="14" s="1"/>
  <c r="T22" i="14"/>
  <c r="T146" i="14" s="1"/>
  <c r="S22" i="14"/>
  <c r="S146" i="14" s="1"/>
  <c r="R22" i="14"/>
  <c r="R146" i="14" s="1"/>
  <c r="Q22" i="14"/>
  <c r="Q146" i="14" s="1"/>
  <c r="P22" i="14"/>
  <c r="P146" i="14" s="1"/>
  <c r="Z21" i="14"/>
  <c r="Z145" i="14" s="1"/>
  <c r="Y21" i="14"/>
  <c r="Y145" i="14" s="1"/>
  <c r="X21" i="14"/>
  <c r="X145" i="14" s="1"/>
  <c r="W21" i="14"/>
  <c r="W145" i="14" s="1"/>
  <c r="V21" i="14"/>
  <c r="V145" i="14" s="1"/>
  <c r="U21" i="14"/>
  <c r="U145" i="14" s="1"/>
  <c r="T21" i="14"/>
  <c r="T145" i="14" s="1"/>
  <c r="S21" i="14"/>
  <c r="S145" i="14" s="1"/>
  <c r="R21" i="14"/>
  <c r="R145" i="14" s="1"/>
  <c r="Q21" i="14"/>
  <c r="Q145" i="14" s="1"/>
  <c r="P21" i="14"/>
  <c r="P145" i="14" s="1"/>
  <c r="Z20" i="14"/>
  <c r="Z144" i="14" s="1"/>
  <c r="Y20" i="14"/>
  <c r="Y144" i="14" s="1"/>
  <c r="X20" i="14"/>
  <c r="X144" i="14" s="1"/>
  <c r="W20" i="14"/>
  <c r="W144" i="14" s="1"/>
  <c r="V20" i="14"/>
  <c r="V144" i="14" s="1"/>
  <c r="U20" i="14"/>
  <c r="U144" i="14" s="1"/>
  <c r="T20" i="14"/>
  <c r="T144" i="14" s="1"/>
  <c r="S20" i="14"/>
  <c r="S144" i="14" s="1"/>
  <c r="R20" i="14"/>
  <c r="R144" i="14" s="1"/>
  <c r="Q20" i="14"/>
  <c r="Q144" i="14" s="1"/>
  <c r="P20" i="14"/>
  <c r="P144" i="14" s="1"/>
  <c r="Z19" i="14"/>
  <c r="Z143" i="14" s="1"/>
  <c r="Y19" i="14"/>
  <c r="Y143" i="14" s="1"/>
  <c r="X19" i="14"/>
  <c r="X143" i="14" s="1"/>
  <c r="W19" i="14"/>
  <c r="W143" i="14" s="1"/>
  <c r="V19" i="14"/>
  <c r="V143" i="14" s="1"/>
  <c r="U19" i="14"/>
  <c r="U143" i="14" s="1"/>
  <c r="T19" i="14"/>
  <c r="T143" i="14" s="1"/>
  <c r="S19" i="14"/>
  <c r="S143" i="14" s="1"/>
  <c r="R19" i="14"/>
  <c r="R143" i="14" s="1"/>
  <c r="Q19" i="14"/>
  <c r="Q143" i="14" s="1"/>
  <c r="P19" i="14"/>
  <c r="P143" i="14" s="1"/>
  <c r="Z18" i="14"/>
  <c r="Z142" i="14" s="1"/>
  <c r="Y18" i="14"/>
  <c r="Y142" i="14" s="1"/>
  <c r="X18" i="14"/>
  <c r="X142" i="14" s="1"/>
  <c r="W18" i="14"/>
  <c r="W142" i="14" s="1"/>
  <c r="V18" i="14"/>
  <c r="V142" i="14" s="1"/>
  <c r="U18" i="14"/>
  <c r="U142" i="14" s="1"/>
  <c r="T18" i="14"/>
  <c r="T142" i="14" s="1"/>
  <c r="S18" i="14"/>
  <c r="S142" i="14" s="1"/>
  <c r="R18" i="14"/>
  <c r="R142" i="14" s="1"/>
  <c r="Q18" i="14"/>
  <c r="Q142" i="14" s="1"/>
  <c r="P18" i="14"/>
  <c r="P142" i="14" s="1"/>
  <c r="Z17" i="14"/>
  <c r="Z141" i="14" s="1"/>
  <c r="Y17" i="14"/>
  <c r="Y141" i="14" s="1"/>
  <c r="X17" i="14"/>
  <c r="X141" i="14" s="1"/>
  <c r="W17" i="14"/>
  <c r="W141" i="14" s="1"/>
  <c r="V17" i="14"/>
  <c r="V141" i="14" s="1"/>
  <c r="U17" i="14"/>
  <c r="U141" i="14" s="1"/>
  <c r="T17" i="14"/>
  <c r="T141" i="14" s="1"/>
  <c r="S17" i="14"/>
  <c r="S141" i="14" s="1"/>
  <c r="R17" i="14"/>
  <c r="R141" i="14" s="1"/>
  <c r="Q17" i="14"/>
  <c r="Q141" i="14" s="1"/>
  <c r="P17" i="14"/>
  <c r="P141" i="14" s="1"/>
  <c r="Z16" i="14"/>
  <c r="Z140" i="14" s="1"/>
  <c r="Y16" i="14"/>
  <c r="Y140" i="14" s="1"/>
  <c r="X16" i="14"/>
  <c r="X140" i="14" s="1"/>
  <c r="W16" i="14"/>
  <c r="W140" i="14" s="1"/>
  <c r="V16" i="14"/>
  <c r="V140" i="14" s="1"/>
  <c r="U16" i="14"/>
  <c r="U140" i="14" s="1"/>
  <c r="T16" i="14"/>
  <c r="T140" i="14" s="1"/>
  <c r="S16" i="14"/>
  <c r="S140" i="14" s="1"/>
  <c r="R16" i="14"/>
  <c r="R140" i="14" s="1"/>
  <c r="Q16" i="14"/>
  <c r="Q140" i="14" s="1"/>
  <c r="P16" i="14"/>
  <c r="P140" i="14" s="1"/>
  <c r="Z15" i="14"/>
  <c r="Z139" i="14" s="1"/>
  <c r="Y15" i="14"/>
  <c r="Y139" i="14" s="1"/>
  <c r="X15" i="14"/>
  <c r="X139" i="14" s="1"/>
  <c r="W15" i="14"/>
  <c r="W139" i="14" s="1"/>
  <c r="V15" i="14"/>
  <c r="V139" i="14" s="1"/>
  <c r="U15" i="14"/>
  <c r="U139" i="14" s="1"/>
  <c r="T15" i="14"/>
  <c r="T139" i="14" s="1"/>
  <c r="S15" i="14"/>
  <c r="S139" i="14" s="1"/>
  <c r="R15" i="14"/>
  <c r="R139" i="14" s="1"/>
  <c r="Q15" i="14"/>
  <c r="Q139" i="14" s="1"/>
  <c r="P15" i="14"/>
  <c r="P139" i="14" s="1"/>
  <c r="Z14" i="14"/>
  <c r="Z138" i="14" s="1"/>
  <c r="Y14" i="14"/>
  <c r="Y138" i="14" s="1"/>
  <c r="X14" i="14"/>
  <c r="X138" i="14" s="1"/>
  <c r="W14" i="14"/>
  <c r="W138" i="14" s="1"/>
  <c r="V14" i="14"/>
  <c r="V138" i="14" s="1"/>
  <c r="U14" i="14"/>
  <c r="U138" i="14" s="1"/>
  <c r="T14" i="14"/>
  <c r="T138" i="14" s="1"/>
  <c r="S14" i="14"/>
  <c r="S138" i="14" s="1"/>
  <c r="R14" i="14"/>
  <c r="R138" i="14" s="1"/>
  <c r="Q14" i="14"/>
  <c r="Q138" i="14" s="1"/>
  <c r="P14" i="14"/>
  <c r="P138" i="14" s="1"/>
  <c r="Z13" i="14"/>
  <c r="Z137" i="14" s="1"/>
  <c r="Y13" i="14"/>
  <c r="Y137" i="14" s="1"/>
  <c r="X13" i="14"/>
  <c r="X137" i="14" s="1"/>
  <c r="W13" i="14"/>
  <c r="W137" i="14" s="1"/>
  <c r="V13" i="14"/>
  <c r="V137" i="14" s="1"/>
  <c r="U13" i="14"/>
  <c r="U137" i="14" s="1"/>
  <c r="T13" i="14"/>
  <c r="T137" i="14" s="1"/>
  <c r="S13" i="14"/>
  <c r="S137" i="14" s="1"/>
  <c r="R13" i="14"/>
  <c r="R137" i="14" s="1"/>
  <c r="Q13" i="14"/>
  <c r="Q137" i="14" s="1"/>
  <c r="P13" i="14"/>
  <c r="P137" i="14" s="1"/>
  <c r="Z12" i="14"/>
  <c r="Z136" i="14" s="1"/>
  <c r="Y12" i="14"/>
  <c r="Y136" i="14" s="1"/>
  <c r="X12" i="14"/>
  <c r="X136" i="14" s="1"/>
  <c r="W12" i="14"/>
  <c r="W136" i="14" s="1"/>
  <c r="V12" i="14"/>
  <c r="V136" i="14" s="1"/>
  <c r="U12" i="14"/>
  <c r="U136" i="14" s="1"/>
  <c r="T12" i="14"/>
  <c r="T136" i="14" s="1"/>
  <c r="S12" i="14"/>
  <c r="S136" i="14" s="1"/>
  <c r="R12" i="14"/>
  <c r="R136" i="14" s="1"/>
  <c r="Q12" i="14"/>
  <c r="Q136" i="14" s="1"/>
  <c r="P12" i="14"/>
  <c r="P136" i="14" s="1"/>
  <c r="Z11" i="14"/>
  <c r="Z135" i="14" s="1"/>
  <c r="Y11" i="14"/>
  <c r="Y135" i="14" s="1"/>
  <c r="X11" i="14"/>
  <c r="X135" i="14" s="1"/>
  <c r="W11" i="14"/>
  <c r="W135" i="14" s="1"/>
  <c r="V11" i="14"/>
  <c r="V135" i="14" s="1"/>
  <c r="U11" i="14"/>
  <c r="U135" i="14" s="1"/>
  <c r="T11" i="14"/>
  <c r="T135" i="14" s="1"/>
  <c r="S11" i="14"/>
  <c r="S135" i="14" s="1"/>
  <c r="R11" i="14"/>
  <c r="R135" i="14" s="1"/>
  <c r="Q11" i="14"/>
  <c r="Q135" i="14" s="1"/>
  <c r="P11" i="14"/>
  <c r="P135" i="14" s="1"/>
  <c r="Z10" i="14"/>
  <c r="Z134" i="14" s="1"/>
  <c r="Y10" i="14"/>
  <c r="Y134" i="14" s="1"/>
  <c r="X10" i="14"/>
  <c r="X134" i="14" s="1"/>
  <c r="W10" i="14"/>
  <c r="W134" i="14" s="1"/>
  <c r="V10" i="14"/>
  <c r="V134" i="14" s="1"/>
  <c r="U10" i="14"/>
  <c r="U134" i="14" s="1"/>
  <c r="T10" i="14"/>
  <c r="T134" i="14" s="1"/>
  <c r="S10" i="14"/>
  <c r="S134" i="14" s="1"/>
  <c r="R10" i="14"/>
  <c r="R134" i="14" s="1"/>
  <c r="Q10" i="14"/>
  <c r="Q134" i="14" s="1"/>
  <c r="P10" i="14"/>
  <c r="P134" i="14" s="1"/>
  <c r="Z9" i="14"/>
  <c r="Z133" i="14" s="1"/>
  <c r="Y9" i="14"/>
  <c r="Y133" i="14" s="1"/>
  <c r="X9" i="14"/>
  <c r="X133" i="14" s="1"/>
  <c r="W9" i="14"/>
  <c r="W133" i="14" s="1"/>
  <c r="V9" i="14"/>
  <c r="V133" i="14" s="1"/>
  <c r="U9" i="14"/>
  <c r="U133" i="14" s="1"/>
  <c r="T9" i="14"/>
  <c r="T133" i="14" s="1"/>
  <c r="S9" i="14"/>
  <c r="S133" i="14" s="1"/>
  <c r="R9" i="14"/>
  <c r="R133" i="14" s="1"/>
  <c r="Q9" i="14"/>
  <c r="Q133" i="14" s="1"/>
  <c r="P9" i="14"/>
  <c r="P133" i="14" s="1"/>
  <c r="Z8" i="14"/>
  <c r="Z132" i="14" s="1"/>
  <c r="Y8" i="14"/>
  <c r="Y132" i="14" s="1"/>
  <c r="X8" i="14"/>
  <c r="X132" i="14" s="1"/>
  <c r="W8" i="14"/>
  <c r="W132" i="14" s="1"/>
  <c r="V8" i="14"/>
  <c r="V132" i="14" s="1"/>
  <c r="U8" i="14"/>
  <c r="U132" i="14" s="1"/>
  <c r="T8" i="14"/>
  <c r="T132" i="14" s="1"/>
  <c r="S8" i="14"/>
  <c r="S132" i="14" s="1"/>
  <c r="R8" i="14"/>
  <c r="R132" i="14" s="1"/>
  <c r="Q8" i="14"/>
  <c r="Q132" i="14" s="1"/>
  <c r="P8" i="14"/>
  <c r="P132" i="14" s="1"/>
  <c r="Z7" i="14"/>
  <c r="Z131" i="14" s="1"/>
  <c r="Y7" i="14"/>
  <c r="Y131" i="14" s="1"/>
  <c r="X7" i="14"/>
  <c r="X131" i="14" s="1"/>
  <c r="W7" i="14"/>
  <c r="W131" i="14" s="1"/>
  <c r="V7" i="14"/>
  <c r="V131" i="14" s="1"/>
  <c r="U7" i="14"/>
  <c r="U131" i="14" s="1"/>
  <c r="T7" i="14"/>
  <c r="T131" i="14" s="1"/>
  <c r="S7" i="14"/>
  <c r="S131" i="14" s="1"/>
  <c r="R7" i="14"/>
  <c r="R131" i="14" s="1"/>
  <c r="Q7" i="14"/>
  <c r="Q131" i="14" s="1"/>
  <c r="P7" i="14"/>
  <c r="P131" i="14" s="1"/>
  <c r="Z6" i="14"/>
  <c r="Z130" i="14" s="1"/>
  <c r="Y6" i="14"/>
  <c r="Y130" i="14" s="1"/>
  <c r="X6" i="14"/>
  <c r="X130" i="14" s="1"/>
  <c r="W6" i="14"/>
  <c r="W130" i="14" s="1"/>
  <c r="V6" i="14"/>
  <c r="V130" i="14" s="1"/>
  <c r="U6" i="14"/>
  <c r="U130" i="14" s="1"/>
  <c r="T6" i="14"/>
  <c r="T130" i="14" s="1"/>
  <c r="S6" i="14"/>
  <c r="S130" i="14" s="1"/>
  <c r="R6" i="14"/>
  <c r="R130" i="14" s="1"/>
  <c r="Q6" i="14"/>
  <c r="Q130" i="14" s="1"/>
  <c r="P6" i="14"/>
  <c r="P130" i="14" s="1"/>
  <c r="Z5" i="14"/>
  <c r="Z129" i="14" s="1"/>
  <c r="Y5" i="14"/>
  <c r="Y129" i="14" s="1"/>
  <c r="X5" i="14"/>
  <c r="X129" i="14" s="1"/>
  <c r="W5" i="14"/>
  <c r="W129" i="14" s="1"/>
  <c r="V5" i="14"/>
  <c r="V129" i="14" s="1"/>
  <c r="U5" i="14"/>
  <c r="U129" i="14" s="1"/>
  <c r="T5" i="14"/>
  <c r="T129" i="14" s="1"/>
  <c r="S5" i="14"/>
  <c r="S129" i="14" s="1"/>
  <c r="R5" i="14"/>
  <c r="R129" i="14" s="1"/>
  <c r="Q5" i="14"/>
  <c r="Q129" i="14" s="1"/>
  <c r="P5" i="14"/>
  <c r="P129" i="14" s="1"/>
  <c r="Z4" i="14"/>
  <c r="Z128" i="14" s="1"/>
  <c r="Y4" i="14"/>
  <c r="Y128" i="14" s="1"/>
  <c r="X4" i="14"/>
  <c r="X128" i="14" s="1"/>
  <c r="W4" i="14"/>
  <c r="W128" i="14" s="1"/>
  <c r="V4" i="14"/>
  <c r="V128" i="14" s="1"/>
  <c r="U4" i="14"/>
  <c r="U128" i="14" s="1"/>
  <c r="T4" i="14"/>
  <c r="T128" i="14" s="1"/>
  <c r="S4" i="14"/>
  <c r="S128" i="14" s="1"/>
  <c r="R4" i="14"/>
  <c r="R128" i="14" s="1"/>
  <c r="Q4" i="14"/>
  <c r="Q128" i="14" s="1"/>
  <c r="P4" i="14"/>
  <c r="P128" i="14" s="1"/>
  <c r="AF47" i="15"/>
  <c r="AD47" i="15"/>
  <c r="AD46" i="15"/>
  <c r="AD45" i="15"/>
  <c r="AD44" i="15"/>
  <c r="AB47" i="13"/>
  <c r="AB46" i="13"/>
  <c r="AB45" i="13"/>
  <c r="AB44" i="13"/>
  <c r="O4" i="4"/>
  <c r="O4" i="23" s="1"/>
  <c r="O5" i="4"/>
  <c r="O5" i="23" s="1"/>
  <c r="O5" i="11" s="1"/>
  <c r="O6" i="4"/>
  <c r="O6" i="23" s="1"/>
  <c r="O6" i="11" s="1"/>
  <c r="O7" i="4"/>
  <c r="O8" i="4"/>
  <c r="O8" i="23" s="1"/>
  <c r="O8" i="11" s="1"/>
  <c r="O9" i="4"/>
  <c r="O9" i="23" s="1"/>
  <c r="O9" i="11" s="1"/>
  <c r="O10" i="4"/>
  <c r="O10" i="23" s="1"/>
  <c r="O10" i="11" s="1"/>
  <c r="O11" i="4"/>
  <c r="O11" i="23" s="1"/>
  <c r="O11" i="11" s="1"/>
  <c r="O12" i="4"/>
  <c r="O12" i="23" s="1"/>
  <c r="O12" i="11" s="1"/>
  <c r="O13" i="4"/>
  <c r="O13" i="23" s="1"/>
  <c r="O13" i="11" s="1"/>
  <c r="O14" i="4"/>
  <c r="O14" i="23" s="1"/>
  <c r="O14" i="11" s="1"/>
  <c r="O15" i="4"/>
  <c r="O15" i="23" s="1"/>
  <c r="O15" i="11" s="1"/>
  <c r="O16" i="4"/>
  <c r="O16" i="23" s="1"/>
  <c r="O16" i="11" s="1"/>
  <c r="O17" i="4"/>
  <c r="O17" i="23" s="1"/>
  <c r="O17" i="11" s="1"/>
  <c r="O18" i="4"/>
  <c r="O18" i="23" s="1"/>
  <c r="O18" i="11" s="1"/>
  <c r="O19" i="4"/>
  <c r="O19" i="23" s="1"/>
  <c r="O19" i="11" s="1"/>
  <c r="O20" i="4"/>
  <c r="O20" i="23" s="1"/>
  <c r="O20" i="11" s="1"/>
  <c r="O21" i="4"/>
  <c r="O21" i="23" s="1"/>
  <c r="O21" i="11" s="1"/>
  <c r="O22" i="4"/>
  <c r="O22" i="23" s="1"/>
  <c r="O22" i="11" s="1"/>
  <c r="O23" i="4"/>
  <c r="O23" i="23" s="1"/>
  <c r="O23" i="11" s="1"/>
  <c r="O24" i="4"/>
  <c r="O24" i="23" s="1"/>
  <c r="O24" i="11" s="1"/>
  <c r="O25" i="4"/>
  <c r="O25" i="23" s="1"/>
  <c r="O25" i="11" s="1"/>
  <c r="O26" i="4"/>
  <c r="O27" i="4"/>
  <c r="O27" i="23" s="1"/>
  <c r="O27" i="11" s="1"/>
  <c r="O28" i="4"/>
  <c r="O28" i="23" s="1"/>
  <c r="O28" i="11" s="1"/>
  <c r="O29" i="4"/>
  <c r="O29" i="23" s="1"/>
  <c r="O29" i="11" s="1"/>
  <c r="O30" i="4"/>
  <c r="O30" i="23" s="1"/>
  <c r="O30" i="11" s="1"/>
  <c r="O31" i="4"/>
  <c r="O31" i="23" s="1"/>
  <c r="O31" i="11" s="1"/>
  <c r="O32" i="4"/>
  <c r="O32" i="23" s="1"/>
  <c r="O32" i="11" s="1"/>
  <c r="O33" i="4"/>
  <c r="O33" i="23" s="1"/>
  <c r="O33" i="11" s="1"/>
  <c r="O34" i="4"/>
  <c r="O34" i="23" s="1"/>
  <c r="O34" i="11" s="1"/>
  <c r="O35" i="4"/>
  <c r="O36" i="4"/>
  <c r="O36" i="23" s="1"/>
  <c r="O36" i="11" s="1"/>
  <c r="O37" i="4"/>
  <c r="O37" i="23" s="1"/>
  <c r="O37" i="11" s="1"/>
  <c r="O38" i="4"/>
  <c r="O38" i="23" s="1"/>
  <c r="O38" i="11" s="1"/>
  <c r="X1" i="9"/>
  <c r="Z39" i="7"/>
  <c r="Z45" i="7" s="1"/>
  <c r="Y39" i="7"/>
  <c r="Y45" i="7" s="1"/>
  <c r="X39" i="7"/>
  <c r="X45" i="7" s="1"/>
  <c r="W39" i="7"/>
  <c r="W45" i="7" s="1"/>
  <c r="V39" i="7"/>
  <c r="V45" i="7" s="1"/>
  <c r="U39" i="7"/>
  <c r="U45" i="7" s="1"/>
  <c r="T39" i="7"/>
  <c r="T45" i="7" s="1"/>
  <c r="S39" i="7"/>
  <c r="S45" i="7" s="1"/>
  <c r="R39" i="7"/>
  <c r="R45" i="7" s="1"/>
  <c r="Q39" i="7"/>
  <c r="Q45" i="7" s="1"/>
  <c r="P39" i="7"/>
  <c r="P45" i="7" s="1"/>
  <c r="O39" i="7"/>
  <c r="O45" i="7" s="1"/>
  <c r="T39" i="6"/>
  <c r="S39" i="6"/>
  <c r="R39" i="6"/>
  <c r="Q39" i="6"/>
  <c r="P39" i="6"/>
  <c r="O39" i="6"/>
  <c r="G39" i="6"/>
  <c r="G39" i="7" s="1"/>
  <c r="X39" i="5"/>
  <c r="W39" i="5"/>
  <c r="V39" i="5"/>
  <c r="U39" i="5"/>
  <c r="T39" i="5"/>
  <c r="S39" i="5"/>
  <c r="R39" i="5"/>
  <c r="Q39" i="5"/>
  <c r="P39" i="5"/>
  <c r="O39" i="5"/>
  <c r="X39" i="3"/>
  <c r="W39" i="3"/>
  <c r="V39" i="3"/>
  <c r="U39" i="3"/>
  <c r="T39" i="3"/>
  <c r="S39" i="3"/>
  <c r="R39" i="3"/>
  <c r="Q39" i="3"/>
  <c r="P39" i="3"/>
  <c r="O39" i="3"/>
  <c r="W39" i="2"/>
  <c r="V39" i="2"/>
  <c r="U39" i="2"/>
  <c r="T39" i="2"/>
  <c r="S39" i="2"/>
  <c r="R39" i="2"/>
  <c r="Q39" i="2"/>
  <c r="P39" i="2"/>
  <c r="O39" i="2"/>
  <c r="N39" i="2"/>
  <c r="V81" i="1" l="1"/>
  <c r="V40" i="1"/>
  <c r="V41" i="1" s="1"/>
  <c r="G39" i="8"/>
  <c r="G39" i="16" s="1"/>
  <c r="G45" i="7"/>
  <c r="U33" i="15"/>
  <c r="U157" i="15" s="1"/>
  <c r="P21" i="23"/>
  <c r="P21" i="11" s="1"/>
  <c r="W33" i="15"/>
  <c r="W157" i="15" s="1"/>
  <c r="U8" i="23"/>
  <c r="U8" i="11" s="1"/>
  <c r="V14" i="15"/>
  <c r="V138" i="15" s="1"/>
  <c r="V14" i="23"/>
  <c r="V14" i="11" s="1"/>
  <c r="W8" i="15"/>
  <c r="W132" i="15" s="1"/>
  <c r="W8" i="23"/>
  <c r="W8" i="11" s="1"/>
  <c r="Y20" i="23"/>
  <c r="Y20" i="11" s="1"/>
  <c r="Y8" i="23"/>
  <c r="Y8" i="11" s="1"/>
  <c r="O81" i="1"/>
  <c r="O39" i="14"/>
  <c r="O7" i="23"/>
  <c r="O7" i="11" s="1"/>
  <c r="P21" i="15"/>
  <c r="P145" i="15" s="1"/>
  <c r="P19" i="15"/>
  <c r="P143" i="15" s="1"/>
  <c r="P19" i="23"/>
  <c r="P19" i="11" s="1"/>
  <c r="Q19" i="15"/>
  <c r="Q143" i="15" s="1"/>
  <c r="Q19" i="23"/>
  <c r="Q19" i="11" s="1"/>
  <c r="R25" i="8"/>
  <c r="R25" i="16" s="1"/>
  <c r="R25" i="23"/>
  <c r="R25" i="11" s="1"/>
  <c r="R13" i="15"/>
  <c r="R137" i="15" s="1"/>
  <c r="R13" i="23"/>
  <c r="R13" i="11" s="1"/>
  <c r="S7" i="15"/>
  <c r="S131" i="15" s="1"/>
  <c r="S7" i="23"/>
  <c r="S7" i="11"/>
  <c r="U31" i="15"/>
  <c r="U155" i="15" s="1"/>
  <c r="U31" i="23"/>
  <c r="U31" i="11" s="1"/>
  <c r="V19" i="15"/>
  <c r="V143" i="15" s="1"/>
  <c r="V19" i="23"/>
  <c r="V19" i="11" s="1"/>
  <c r="W31" i="23"/>
  <c r="W31" i="11" s="1"/>
  <c r="W7" i="23"/>
  <c r="W7" i="11" s="1"/>
  <c r="X31" i="15"/>
  <c r="X155" i="15" s="1"/>
  <c r="X31" i="23"/>
  <c r="X31" i="11" s="1"/>
  <c r="X25" i="23"/>
  <c r="X25" i="11" s="1"/>
  <c r="X19" i="15"/>
  <c r="X19" i="23"/>
  <c r="X19" i="11" s="1"/>
  <c r="Y31" i="15"/>
  <c r="Y155" i="15" s="1"/>
  <c r="Y31" i="23"/>
  <c r="Y31" i="11" s="1"/>
  <c r="Y19" i="15"/>
  <c r="Y143" i="15" s="1"/>
  <c r="Y19" i="23"/>
  <c r="Y19" i="11" s="1"/>
  <c r="Y7" i="15"/>
  <c r="Y131" i="15" s="1"/>
  <c r="Y7" i="23"/>
  <c r="Y7" i="11" s="1"/>
  <c r="V27" i="15"/>
  <c r="V151" i="15" s="1"/>
  <c r="V27" i="23"/>
  <c r="V27" i="11" s="1"/>
  <c r="X15" i="15"/>
  <c r="X15" i="23"/>
  <c r="X15" i="11" s="1"/>
  <c r="G39" i="9"/>
  <c r="G39" i="13" s="1"/>
  <c r="G39" i="12"/>
  <c r="O26" i="8"/>
  <c r="O26" i="9" s="1"/>
  <c r="O26" i="12" s="1"/>
  <c r="O26" i="23"/>
  <c r="O26" i="11" s="1"/>
  <c r="T14" i="23"/>
  <c r="T14" i="11" s="1"/>
  <c r="S14" i="15"/>
  <c r="S138" i="15" s="1"/>
  <c r="Q24" i="23"/>
  <c r="Q24" i="11" s="1"/>
  <c r="Q18" i="15"/>
  <c r="Q142" i="15" s="1"/>
  <c r="Q18" i="23"/>
  <c r="Q18" i="11" s="1"/>
  <c r="R18" i="15"/>
  <c r="R142" i="15" s="1"/>
  <c r="R18" i="23"/>
  <c r="R18" i="11" s="1"/>
  <c r="R6" i="15"/>
  <c r="R6" i="23"/>
  <c r="R6" i="11" s="1"/>
  <c r="T18" i="23"/>
  <c r="T18" i="11" s="1"/>
  <c r="T6" i="8"/>
  <c r="T6" i="16" s="1"/>
  <c r="T6" i="23"/>
  <c r="T6" i="11" s="1"/>
  <c r="W18" i="15"/>
  <c r="W142" i="15" s="1"/>
  <c r="W18" i="23"/>
  <c r="W18" i="11" s="1"/>
  <c r="W6" i="15"/>
  <c r="W6" i="23"/>
  <c r="W6" i="11" s="1"/>
  <c r="X30" i="23"/>
  <c r="X30" i="11" s="1"/>
  <c r="X18" i="15"/>
  <c r="X142" i="15" s="1"/>
  <c r="X18" i="23"/>
  <c r="X18" i="11" s="1"/>
  <c r="X6" i="15"/>
  <c r="X130" i="15" s="1"/>
  <c r="X6" i="23"/>
  <c r="X6" i="11" s="1"/>
  <c r="Y30" i="15"/>
  <c r="Y154" i="15" s="1"/>
  <c r="Y30" i="23"/>
  <c r="Y30" i="11" s="1"/>
  <c r="Y6" i="15"/>
  <c r="Y130" i="15" s="1"/>
  <c r="Y6" i="23"/>
  <c r="Y6" i="11" s="1"/>
  <c r="W15" i="15"/>
  <c r="W15" i="23"/>
  <c r="W15" i="11" s="1"/>
  <c r="Y15" i="15"/>
  <c r="Y139" i="15" s="1"/>
  <c r="Y15" i="23"/>
  <c r="Y15" i="11" s="1"/>
  <c r="L39" i="16"/>
  <c r="L39" i="9"/>
  <c r="L39" i="13" s="1"/>
  <c r="Q8" i="23"/>
  <c r="Q8" i="11" s="1"/>
  <c r="P30" i="15"/>
  <c r="P91" i="15" s="1"/>
  <c r="P30" i="23"/>
  <c r="P30" i="11" s="1"/>
  <c r="O35" i="23"/>
  <c r="O35" i="11" s="1"/>
  <c r="V9" i="15"/>
  <c r="V133" i="15" s="1"/>
  <c r="V12" i="15"/>
  <c r="V136" i="15" s="1"/>
  <c r="U18" i="15"/>
  <c r="U142" i="15" s="1"/>
  <c r="X21" i="15"/>
  <c r="X145" i="15" s="1"/>
  <c r="U24" i="15"/>
  <c r="U148" i="15" s="1"/>
  <c r="P11" i="15"/>
  <c r="P135" i="15" s="1"/>
  <c r="P11" i="23"/>
  <c r="P11" i="11" s="1"/>
  <c r="R11" i="23"/>
  <c r="R11" i="11" s="1"/>
  <c r="S35" i="15"/>
  <c r="S159" i="15" s="1"/>
  <c r="S35" i="23"/>
  <c r="S35" i="11" s="1"/>
  <c r="S23" i="23"/>
  <c r="S11" i="15"/>
  <c r="S135" i="15" s="1"/>
  <c r="S11" i="23"/>
  <c r="S11" i="11" s="1"/>
  <c r="T23" i="15"/>
  <c r="T147" i="15" s="1"/>
  <c r="T23" i="23"/>
  <c r="T23" i="11" s="1"/>
  <c r="T11" i="15"/>
  <c r="T135" i="15" s="1"/>
  <c r="T11" i="23"/>
  <c r="T11" i="11" s="1"/>
  <c r="V23" i="15"/>
  <c r="V147" i="15" s="1"/>
  <c r="V23" i="23"/>
  <c r="V23" i="11" s="1"/>
  <c r="W23" i="15"/>
  <c r="W147" i="15" s="1"/>
  <c r="W23" i="23"/>
  <c r="W23" i="11" s="1"/>
  <c r="W11" i="15"/>
  <c r="W135" i="15" s="1"/>
  <c r="W11" i="23"/>
  <c r="W11" i="11" s="1"/>
  <c r="X23" i="15"/>
  <c r="X147" i="15" s="1"/>
  <c r="X23" i="23"/>
  <c r="X23" i="11" s="1"/>
  <c r="Q27" i="15"/>
  <c r="AA88" i="15" s="1"/>
  <c r="Q27" i="23"/>
  <c r="Q27" i="11" s="1"/>
  <c r="R15" i="23"/>
  <c r="R15" i="11" s="1"/>
  <c r="W27" i="15"/>
  <c r="W151" i="15" s="1"/>
  <c r="W27" i="23"/>
  <c r="W27" i="11" s="1"/>
  <c r="X26" i="15"/>
  <c r="X150" i="15" s="1"/>
  <c r="X26" i="23"/>
  <c r="X26" i="11" s="1"/>
  <c r="P9" i="15"/>
  <c r="P70" i="15" s="1"/>
  <c r="W21" i="15"/>
  <c r="W145" i="15" s="1"/>
  <c r="O4" i="11"/>
  <c r="Y9" i="15"/>
  <c r="Y133" i="15" s="1"/>
  <c r="X24" i="15"/>
  <c r="X148" i="15" s="1"/>
  <c r="P34" i="23"/>
  <c r="P34" i="11" s="1"/>
  <c r="P4" i="11"/>
  <c r="Q22" i="15"/>
  <c r="Q146" i="15" s="1"/>
  <c r="Q22" i="23"/>
  <c r="Q22" i="11" s="1"/>
  <c r="Q4" i="23"/>
  <c r="R34" i="15"/>
  <c r="R158" i="15" s="1"/>
  <c r="R34" i="23"/>
  <c r="R34" i="11" s="1"/>
  <c r="R28" i="23"/>
  <c r="R28" i="11" s="1"/>
  <c r="R4" i="23"/>
  <c r="R4" i="11" s="1"/>
  <c r="S4" i="11"/>
  <c r="T34" i="15"/>
  <c r="T158" i="15" s="1"/>
  <c r="T34" i="23"/>
  <c r="T34" i="11" s="1"/>
  <c r="T10" i="23"/>
  <c r="T4" i="11"/>
  <c r="U16" i="15"/>
  <c r="U140" i="15" s="1"/>
  <c r="U16" i="23"/>
  <c r="U16" i="11" s="1"/>
  <c r="U4" i="23"/>
  <c r="V4" i="23"/>
  <c r="V4" i="11" s="1"/>
  <c r="W10" i="15"/>
  <c r="W134" i="15" s="1"/>
  <c r="W10" i="23"/>
  <c r="W10" i="11" s="1"/>
  <c r="W4" i="11"/>
  <c r="X4" i="11"/>
  <c r="Y22" i="15"/>
  <c r="Y146" i="15" s="1"/>
  <c r="Y22" i="23"/>
  <c r="Y22" i="11" s="1"/>
  <c r="Y16" i="15"/>
  <c r="Y140" i="15" s="1"/>
  <c r="Y16" i="23"/>
  <c r="Y16" i="11" s="1"/>
  <c r="Y4" i="23"/>
  <c r="Z20" i="9"/>
  <c r="Z20" i="12" s="1"/>
  <c r="Z32" i="9"/>
  <c r="T6" i="15"/>
  <c r="T130" i="15" s="1"/>
  <c r="Z36" i="16"/>
  <c r="Z8" i="16"/>
  <c r="U201" i="9"/>
  <c r="O201" i="4"/>
  <c r="P201" i="4"/>
  <c r="V201" i="9"/>
  <c r="W201" i="9"/>
  <c r="Q201" i="4"/>
  <c r="R201" i="4"/>
  <c r="X201" i="9"/>
  <c r="R201" i="11" s="1"/>
  <c r="Y201" i="9"/>
  <c r="S201" i="4"/>
  <c r="Z201" i="9"/>
  <c r="T201" i="4"/>
  <c r="AA201" i="9"/>
  <c r="U201" i="4"/>
  <c r="V201" i="4"/>
  <c r="AB201" i="9"/>
  <c r="AC201" i="9"/>
  <c r="W201" i="4"/>
  <c r="X201" i="4"/>
  <c r="AD201" i="9"/>
  <c r="X201" i="11" s="1"/>
  <c r="AE201" i="9"/>
  <c r="Y201" i="4"/>
  <c r="U200" i="9"/>
  <c r="O200" i="4"/>
  <c r="V200" i="9"/>
  <c r="P200" i="4"/>
  <c r="W200" i="9"/>
  <c r="Q200" i="4"/>
  <c r="X200" i="9"/>
  <c r="R200" i="4"/>
  <c r="Y200" i="9"/>
  <c r="S200" i="4"/>
  <c r="Z200" i="9"/>
  <c r="T200" i="4"/>
  <c r="AA200" i="9"/>
  <c r="U200" i="4"/>
  <c r="V4" i="15"/>
  <c r="V128" i="15" s="1"/>
  <c r="AB200" i="9"/>
  <c r="V200" i="4"/>
  <c r="W200" i="4"/>
  <c r="AC200" i="9"/>
  <c r="X4" i="15"/>
  <c r="X128" i="15" s="1"/>
  <c r="AD200" i="9"/>
  <c r="X200" i="4"/>
  <c r="AE200" i="9"/>
  <c r="Y200" i="4"/>
  <c r="Z9" i="16"/>
  <c r="Z5" i="16"/>
  <c r="Z33" i="9"/>
  <c r="Z33" i="13" s="1"/>
  <c r="Z37" i="9"/>
  <c r="Z21" i="16"/>
  <c r="Z13" i="9"/>
  <c r="Z13" i="13" s="1"/>
  <c r="Z29" i="16"/>
  <c r="Z17" i="16"/>
  <c r="P79" i="9"/>
  <c r="P118" i="9" s="1"/>
  <c r="J112" i="4"/>
  <c r="O5" i="8"/>
  <c r="O5" i="9" s="1"/>
  <c r="O78" i="4"/>
  <c r="U45" i="9"/>
  <c r="U84" i="9" s="1"/>
  <c r="P8" i="15"/>
  <c r="AE69" i="15" s="1"/>
  <c r="P81" i="4"/>
  <c r="V48" i="9"/>
  <c r="R26" i="8"/>
  <c r="R99" i="4"/>
  <c r="X66" i="9"/>
  <c r="X81" i="11" s="1"/>
  <c r="Z49" i="9"/>
  <c r="T82" i="4"/>
  <c r="U4" i="8"/>
  <c r="U4" i="9" s="1"/>
  <c r="U4" i="13" s="1"/>
  <c r="U77" i="4"/>
  <c r="AA44" i="9"/>
  <c r="AA59" i="11" s="1"/>
  <c r="U199" i="11" s="1"/>
  <c r="V83" i="4"/>
  <c r="AB50" i="9"/>
  <c r="X34" i="8"/>
  <c r="X107" i="4"/>
  <c r="AD74" i="9"/>
  <c r="Y28" i="8"/>
  <c r="AE68" i="9"/>
  <c r="AE83" i="11" s="1"/>
  <c r="Y101" i="4"/>
  <c r="Z12" i="16"/>
  <c r="Q79" i="9"/>
  <c r="Q118" i="9" s="1"/>
  <c r="L41" i="4"/>
  <c r="K112" i="4"/>
  <c r="O33" i="8"/>
  <c r="O33" i="9" s="1"/>
  <c r="O33" i="12" s="1"/>
  <c r="O106" i="4"/>
  <c r="U73" i="9"/>
  <c r="U112" i="9" s="1"/>
  <c r="U67" i="9"/>
  <c r="U106" i="9" s="1"/>
  <c r="O100" i="4"/>
  <c r="O22" i="8"/>
  <c r="O22" i="9" s="1"/>
  <c r="O95" i="4"/>
  <c r="U62" i="9"/>
  <c r="U101" i="9" s="1"/>
  <c r="O16" i="8"/>
  <c r="O16" i="9" s="1"/>
  <c r="O16" i="12" s="1"/>
  <c r="O89" i="4"/>
  <c r="U56" i="9"/>
  <c r="U95" i="9" s="1"/>
  <c r="O10" i="8"/>
  <c r="O10" i="9" s="1"/>
  <c r="O10" i="12" s="1"/>
  <c r="O83" i="4"/>
  <c r="U50" i="9"/>
  <c r="U89" i="9" s="1"/>
  <c r="O77" i="4"/>
  <c r="U44" i="9"/>
  <c r="U4" i="15"/>
  <c r="U128" i="15" s="1"/>
  <c r="Z130" i="15"/>
  <c r="Z144" i="15"/>
  <c r="Z152" i="15"/>
  <c r="Z6" i="16"/>
  <c r="P37" i="8"/>
  <c r="P37" i="16" s="1"/>
  <c r="V77" i="9"/>
  <c r="P110" i="4"/>
  <c r="P31" i="15"/>
  <c r="P104" i="4"/>
  <c r="V71" i="9"/>
  <c r="V86" i="11" s="1"/>
  <c r="P25" i="8"/>
  <c r="V65" i="9"/>
  <c r="P98" i="4"/>
  <c r="P19" i="8"/>
  <c r="P19" i="16" s="1"/>
  <c r="V59" i="9"/>
  <c r="P92" i="4"/>
  <c r="P13" i="8"/>
  <c r="P86" i="4"/>
  <c r="V53" i="9"/>
  <c r="V68" i="11" s="1"/>
  <c r="P7" i="8"/>
  <c r="P7" i="16" s="1"/>
  <c r="V47" i="9"/>
  <c r="P80" i="4"/>
  <c r="W77" i="9"/>
  <c r="Q110" i="4"/>
  <c r="Q31" i="8"/>
  <c r="Q31" i="16" s="1"/>
  <c r="W71" i="9"/>
  <c r="W86" i="11" s="1"/>
  <c r="Q104" i="4"/>
  <c r="W65" i="9"/>
  <c r="Q98" i="4"/>
  <c r="Q19" i="8"/>
  <c r="Q19" i="9" s="1"/>
  <c r="W59" i="9"/>
  <c r="W74" i="11" s="1"/>
  <c r="Q92" i="4"/>
  <c r="W53" i="9"/>
  <c r="Q86" i="4"/>
  <c r="Q7" i="8"/>
  <c r="Q7" i="16" s="1"/>
  <c r="W47" i="9"/>
  <c r="Q80" i="4"/>
  <c r="R37" i="8"/>
  <c r="R37" i="16" s="1"/>
  <c r="R110" i="4"/>
  <c r="X77" i="9"/>
  <c r="X92" i="11" s="1"/>
  <c r="R104" i="4"/>
  <c r="X71" i="9"/>
  <c r="R20" i="15"/>
  <c r="R144" i="15" s="1"/>
  <c r="R93" i="4"/>
  <c r="X60" i="9"/>
  <c r="X75" i="11" s="1"/>
  <c r="R14" i="8"/>
  <c r="R14" i="9" s="1"/>
  <c r="R14" i="13" s="1"/>
  <c r="X54" i="9"/>
  <c r="R87" i="4"/>
  <c r="R81" i="4"/>
  <c r="X48" i="9"/>
  <c r="Y78" i="9"/>
  <c r="S111" i="4"/>
  <c r="Y72" i="9"/>
  <c r="S105" i="4"/>
  <c r="Y66" i="9"/>
  <c r="S99" i="4"/>
  <c r="S20" i="8"/>
  <c r="S20" i="16" s="1"/>
  <c r="Y60" i="9"/>
  <c r="S93" i="4"/>
  <c r="S14" i="8"/>
  <c r="S14" i="16" s="1"/>
  <c r="Y54" i="9"/>
  <c r="Y69" i="11" s="1"/>
  <c r="S87" i="4"/>
  <c r="S81" i="4"/>
  <c r="Y48" i="9"/>
  <c r="T38" i="8"/>
  <c r="T38" i="16" s="1"/>
  <c r="T111" i="4"/>
  <c r="Z78" i="9"/>
  <c r="T32" i="8"/>
  <c r="T32" i="16" s="1"/>
  <c r="T105" i="4"/>
  <c r="Z72" i="9"/>
  <c r="Z87" i="11" s="1"/>
  <c r="T26" i="8"/>
  <c r="T26" i="16" s="1"/>
  <c r="T99" i="4"/>
  <c r="Z66" i="9"/>
  <c r="T20" i="15"/>
  <c r="T144" i="15" s="1"/>
  <c r="T93" i="4"/>
  <c r="Z60" i="9"/>
  <c r="T14" i="8"/>
  <c r="T87" i="4"/>
  <c r="Z54" i="9"/>
  <c r="Z69" i="11" s="1"/>
  <c r="T8" i="8"/>
  <c r="T81" i="4"/>
  <c r="Z48" i="9"/>
  <c r="U33" i="8"/>
  <c r="AA73" i="9"/>
  <c r="U106" i="4"/>
  <c r="U100" i="4"/>
  <c r="AA67" i="9"/>
  <c r="AA82" i="11" s="1"/>
  <c r="U94" i="4"/>
  <c r="AA61" i="9"/>
  <c r="U15" i="8"/>
  <c r="U15" i="16" s="1"/>
  <c r="AA55" i="9"/>
  <c r="AA70" i="11" s="1"/>
  <c r="U88" i="4"/>
  <c r="U9" i="8"/>
  <c r="U9" i="16" s="1"/>
  <c r="AA49" i="9"/>
  <c r="U82" i="4"/>
  <c r="V33" i="8"/>
  <c r="V33" i="9" s="1"/>
  <c r="V106" i="4"/>
  <c r="AB73" i="9"/>
  <c r="V27" i="8"/>
  <c r="V27" i="16" s="1"/>
  <c r="V100" i="4"/>
  <c r="AB67" i="9"/>
  <c r="AB82" i="11" s="1"/>
  <c r="V21" i="8"/>
  <c r="V21" i="16" s="1"/>
  <c r="V94" i="4"/>
  <c r="AB61" i="9"/>
  <c r="V88" i="4"/>
  <c r="AB55" i="9"/>
  <c r="AB70" i="11" s="1"/>
  <c r="V9" i="8"/>
  <c r="V9" i="16" s="1"/>
  <c r="V82" i="4"/>
  <c r="AB49" i="9"/>
  <c r="W33" i="8"/>
  <c r="W106" i="4"/>
  <c r="AC73" i="9"/>
  <c r="W27" i="8"/>
  <c r="W100" i="4"/>
  <c r="AC67" i="9"/>
  <c r="AC82" i="11" s="1"/>
  <c r="W21" i="8"/>
  <c r="W94" i="4"/>
  <c r="AC61" i="9"/>
  <c r="AC76" i="11" s="1"/>
  <c r="W202" i="11" s="1"/>
  <c r="W15" i="8"/>
  <c r="W15" i="9" s="1"/>
  <c r="W15" i="13" s="1"/>
  <c r="W88" i="4"/>
  <c r="AC55" i="9"/>
  <c r="W9" i="8"/>
  <c r="W9" i="16" s="1"/>
  <c r="W82" i="4"/>
  <c r="AC49" i="9"/>
  <c r="AC64" i="11" s="1"/>
  <c r="X33" i="8"/>
  <c r="X33" i="9" s="1"/>
  <c r="X33" i="13" s="1"/>
  <c r="X106" i="4"/>
  <c r="AD73" i="9"/>
  <c r="AD88" i="11" s="1"/>
  <c r="X27" i="15"/>
  <c r="X151" i="15" s="1"/>
  <c r="X100" i="4"/>
  <c r="AD67" i="9"/>
  <c r="X21" i="8"/>
  <c r="X94" i="4"/>
  <c r="AD61" i="9"/>
  <c r="AD76" i="11" s="1"/>
  <c r="X202" i="11" s="1"/>
  <c r="X15" i="8"/>
  <c r="X88" i="4"/>
  <c r="AD55" i="9"/>
  <c r="AD70" i="11" s="1"/>
  <c r="X9" i="8"/>
  <c r="X82" i="4"/>
  <c r="AD49" i="9"/>
  <c r="Y33" i="8"/>
  <c r="Y33" i="16" s="1"/>
  <c r="Y106" i="4"/>
  <c r="AE73" i="9"/>
  <c r="AE88" i="11" s="1"/>
  <c r="Y100" i="4"/>
  <c r="AE67" i="9"/>
  <c r="Y21" i="15"/>
  <c r="Y145" i="15" s="1"/>
  <c r="Y94" i="4"/>
  <c r="AE61" i="9"/>
  <c r="Y15" i="8"/>
  <c r="Y15" i="16" s="1"/>
  <c r="Y88" i="4"/>
  <c r="AE55" i="9"/>
  <c r="AE70" i="11" s="1"/>
  <c r="Y9" i="8"/>
  <c r="Y82" i="4"/>
  <c r="AE49" i="9"/>
  <c r="N112" i="4"/>
  <c r="T79" i="9"/>
  <c r="T118" i="9" s="1"/>
  <c r="O23" i="8"/>
  <c r="O23" i="9" s="1"/>
  <c r="O96" i="4"/>
  <c r="U63" i="9"/>
  <c r="U102" i="9" s="1"/>
  <c r="Z139" i="15"/>
  <c r="P111" i="4"/>
  <c r="V78" i="9"/>
  <c r="P14" i="8"/>
  <c r="P14" i="16" s="1"/>
  <c r="P87" i="4"/>
  <c r="V54" i="9"/>
  <c r="Q26" i="8"/>
  <c r="Q26" i="16" s="1"/>
  <c r="Q99" i="4"/>
  <c r="W66" i="9"/>
  <c r="W81" i="11" s="1"/>
  <c r="R111" i="4"/>
  <c r="X78" i="9"/>
  <c r="R15" i="8"/>
  <c r="R15" i="16" s="1"/>
  <c r="R88" i="4"/>
  <c r="X55" i="9"/>
  <c r="X70" i="11" s="1"/>
  <c r="S100" i="4"/>
  <c r="Y67" i="9"/>
  <c r="Z73" i="9"/>
  <c r="Z88" i="11" s="1"/>
  <c r="T106" i="4"/>
  <c r="U28" i="8"/>
  <c r="U28" i="9" s="1"/>
  <c r="U28" i="12" s="1"/>
  <c r="U101" i="4"/>
  <c r="AA68" i="9"/>
  <c r="AB74" i="9"/>
  <c r="V107" i="4"/>
  <c r="W34" i="8"/>
  <c r="W34" i="16" s="1"/>
  <c r="AC74" i="9"/>
  <c r="AC89" i="11" s="1"/>
  <c r="W107" i="4"/>
  <c r="X22" i="8"/>
  <c r="X22" i="9" s="1"/>
  <c r="X95" i="4"/>
  <c r="AD62" i="9"/>
  <c r="Y4" i="8"/>
  <c r="Y77" i="4"/>
  <c r="AE44" i="9"/>
  <c r="O88" i="4"/>
  <c r="U55" i="9"/>
  <c r="U94" i="9" s="1"/>
  <c r="AA95" i="14"/>
  <c r="P158" i="14"/>
  <c r="R130" i="15"/>
  <c r="Z155" i="15"/>
  <c r="Z159" i="15"/>
  <c r="P109" i="4"/>
  <c r="V76" i="9"/>
  <c r="P30" i="8"/>
  <c r="P30" i="16" s="1"/>
  <c r="P103" i="4"/>
  <c r="V70" i="9"/>
  <c r="V85" i="11" s="1"/>
  <c r="P24" i="8"/>
  <c r="P24" i="16" s="1"/>
  <c r="P97" i="4"/>
  <c r="V64" i="9"/>
  <c r="P18" i="15"/>
  <c r="AD79" i="15" s="1"/>
  <c r="P91" i="4"/>
  <c r="V58" i="9"/>
  <c r="P12" i="8"/>
  <c r="P12" i="9" s="1"/>
  <c r="P12" i="12" s="1"/>
  <c r="P85" i="4"/>
  <c r="V52" i="9"/>
  <c r="V67" i="11" s="1"/>
  <c r="P6" i="15"/>
  <c r="P130" i="15" s="1"/>
  <c r="P79" i="4"/>
  <c r="V46" i="9"/>
  <c r="Q109" i="4"/>
  <c r="W76" i="9"/>
  <c r="W91" i="11" s="1"/>
  <c r="Q30" i="8"/>
  <c r="Q30" i="16" s="1"/>
  <c r="Q103" i="4"/>
  <c r="W70" i="9"/>
  <c r="Q24" i="8"/>
  <c r="Q24" i="16" s="1"/>
  <c r="Q97" i="4"/>
  <c r="W64" i="9"/>
  <c r="Q18" i="8"/>
  <c r="Q91" i="4"/>
  <c r="W58" i="9"/>
  <c r="W73" i="11" s="1"/>
  <c r="Q12" i="8"/>
  <c r="Q12" i="16" s="1"/>
  <c r="Q85" i="4"/>
  <c r="W52" i="9"/>
  <c r="W67" i="11" s="1"/>
  <c r="Q6" i="8"/>
  <c r="Q6" i="16" s="1"/>
  <c r="Q79" i="4"/>
  <c r="W46" i="9"/>
  <c r="R109" i="4"/>
  <c r="X76" i="9"/>
  <c r="X91" i="11" s="1"/>
  <c r="R103" i="4"/>
  <c r="X70" i="9"/>
  <c r="R25" i="15"/>
  <c r="R149" i="15" s="1"/>
  <c r="R98" i="4"/>
  <c r="X65" i="9"/>
  <c r="X80" i="11" s="1"/>
  <c r="R19" i="8"/>
  <c r="R19" i="9" s="1"/>
  <c r="R19" i="12" s="1"/>
  <c r="R92" i="4"/>
  <c r="X59" i="9"/>
  <c r="X74" i="11" s="1"/>
  <c r="R13" i="8"/>
  <c r="R86" i="4"/>
  <c r="X53" i="9"/>
  <c r="R80" i="4"/>
  <c r="X47" i="9"/>
  <c r="X62" i="11" s="1"/>
  <c r="Y77" i="9"/>
  <c r="S110" i="4"/>
  <c r="Y71" i="9"/>
  <c r="Y86" i="11" s="1"/>
  <c r="S104" i="4"/>
  <c r="S25" i="8"/>
  <c r="S25" i="9" s="1"/>
  <c r="S25" i="13" s="1"/>
  <c r="Y65" i="9"/>
  <c r="Y80" i="11" s="1"/>
  <c r="S98" i="4"/>
  <c r="S19" i="8"/>
  <c r="S19" i="16" s="1"/>
  <c r="Y59" i="9"/>
  <c r="S92" i="4"/>
  <c r="S13" i="15"/>
  <c r="S137" i="15" s="1"/>
  <c r="Y53" i="9"/>
  <c r="Y68" i="11" s="1"/>
  <c r="S86" i="4"/>
  <c r="S7" i="8"/>
  <c r="S80" i="4"/>
  <c r="Y47" i="9"/>
  <c r="T110" i="4"/>
  <c r="Z77" i="9"/>
  <c r="Z92" i="11" s="1"/>
  <c r="T31" i="8"/>
  <c r="T104" i="4"/>
  <c r="Z71" i="9"/>
  <c r="T25" i="8"/>
  <c r="T25" i="16" s="1"/>
  <c r="T98" i="4"/>
  <c r="Z65" i="9"/>
  <c r="T19" i="8"/>
  <c r="T92" i="4"/>
  <c r="Z59" i="9"/>
  <c r="Z74" i="11" s="1"/>
  <c r="T13" i="8"/>
  <c r="T13" i="9" s="1"/>
  <c r="T86" i="4"/>
  <c r="Z53" i="9"/>
  <c r="Z68" i="11" s="1"/>
  <c r="T7" i="8"/>
  <c r="T7" i="16" s="1"/>
  <c r="T80" i="4"/>
  <c r="Z47" i="9"/>
  <c r="U38" i="8"/>
  <c r="U38" i="16" s="1"/>
  <c r="U111" i="4"/>
  <c r="AA78" i="9"/>
  <c r="AA93" i="11" s="1"/>
  <c r="U32" i="8"/>
  <c r="U32" i="9" s="1"/>
  <c r="U105" i="4"/>
  <c r="AA72" i="9"/>
  <c r="U26" i="8"/>
  <c r="U26" i="16" s="1"/>
  <c r="U99" i="4"/>
  <c r="AA66" i="9"/>
  <c r="U20" i="8"/>
  <c r="U20" i="16" s="1"/>
  <c r="U93" i="4"/>
  <c r="AA60" i="9"/>
  <c r="AA75" i="11" s="1"/>
  <c r="U14" i="8"/>
  <c r="U14" i="16" s="1"/>
  <c r="U87" i="4"/>
  <c r="AA54" i="9"/>
  <c r="AA69" i="11" s="1"/>
  <c r="U8" i="8"/>
  <c r="U81" i="4"/>
  <c r="AA48" i="9"/>
  <c r="V111" i="4"/>
  <c r="AB78" i="9"/>
  <c r="AB93" i="11" s="1"/>
  <c r="V32" i="8"/>
  <c r="V32" i="9" s="1"/>
  <c r="V32" i="13" s="1"/>
  <c r="V105" i="4"/>
  <c r="AB72" i="9"/>
  <c r="V99" i="4"/>
  <c r="AB66" i="9"/>
  <c r="AB81" i="11" s="1"/>
  <c r="V93" i="4"/>
  <c r="AB60" i="9"/>
  <c r="V14" i="8"/>
  <c r="V14" i="9" s="1"/>
  <c r="V87" i="4"/>
  <c r="AB54" i="9"/>
  <c r="V8" i="8"/>
  <c r="V8" i="9" s="1"/>
  <c r="V8" i="12" s="1"/>
  <c r="V81" i="4"/>
  <c r="AB48" i="9"/>
  <c r="AB63" i="11" s="1"/>
  <c r="W38" i="8"/>
  <c r="W111" i="4"/>
  <c r="AC78" i="9"/>
  <c r="W32" i="8"/>
  <c r="W32" i="16" s="1"/>
  <c r="W105" i="4"/>
  <c r="AC72" i="9"/>
  <c r="W26" i="8"/>
  <c r="W26" i="16" s="1"/>
  <c r="W99" i="4"/>
  <c r="AC66" i="9"/>
  <c r="AC81" i="11" s="1"/>
  <c r="W93" i="4"/>
  <c r="AC60" i="9"/>
  <c r="W14" i="8"/>
  <c r="W14" i="9" s="1"/>
  <c r="W87" i="4"/>
  <c r="AC54" i="9"/>
  <c r="AC69" i="11" s="1"/>
  <c r="W8" i="8"/>
  <c r="W8" i="16" s="1"/>
  <c r="W81" i="4"/>
  <c r="AC48" i="9"/>
  <c r="AD78" i="9"/>
  <c r="X111" i="4"/>
  <c r="X105" i="4"/>
  <c r="AD72" i="9"/>
  <c r="AD87" i="11" s="1"/>
  <c r="X26" i="8"/>
  <c r="X99" i="4"/>
  <c r="AD66" i="9"/>
  <c r="AD81" i="11" s="1"/>
  <c r="AD60" i="9"/>
  <c r="AD75" i="11" s="1"/>
  <c r="X93" i="4"/>
  <c r="X14" i="8"/>
  <c r="X87" i="4"/>
  <c r="AD54" i="9"/>
  <c r="X8" i="8"/>
  <c r="X8" i="9" s="1"/>
  <c r="AD48" i="9"/>
  <c r="X81" i="4"/>
  <c r="AE78" i="9"/>
  <c r="Y111" i="4"/>
  <c r="Y32" i="8"/>
  <c r="Y32" i="9" s="1"/>
  <c r="AE72" i="9"/>
  <c r="Y105" i="4"/>
  <c r="AE66" i="9"/>
  <c r="AE81" i="11" s="1"/>
  <c r="Y99" i="4"/>
  <c r="Y20" i="8"/>
  <c r="Y20" i="9" s="1"/>
  <c r="AE60" i="9"/>
  <c r="AE75" i="11" s="1"/>
  <c r="Y93" i="4"/>
  <c r="Y14" i="8"/>
  <c r="Y14" i="16" s="1"/>
  <c r="M14" i="20" s="1"/>
  <c r="AE54" i="9"/>
  <c r="Y87" i="4"/>
  <c r="AE48" i="9"/>
  <c r="Y81" i="4"/>
  <c r="O107" i="4"/>
  <c r="U74" i="9"/>
  <c r="U113" i="9" s="1"/>
  <c r="O11" i="8"/>
  <c r="O11" i="9" s="1"/>
  <c r="O84" i="4"/>
  <c r="U51" i="9"/>
  <c r="U90" i="9" s="1"/>
  <c r="Z142" i="15"/>
  <c r="P20" i="15"/>
  <c r="AD81" i="15" s="1"/>
  <c r="P93" i="4"/>
  <c r="V60" i="9"/>
  <c r="V75" i="11" s="1"/>
  <c r="Q105" i="4"/>
  <c r="W72" i="9"/>
  <c r="Q8" i="8"/>
  <c r="Q81" i="4"/>
  <c r="W48" i="9"/>
  <c r="W63" i="11" s="1"/>
  <c r="R94" i="4"/>
  <c r="X61" i="9"/>
  <c r="S33" i="8"/>
  <c r="S33" i="16" s="1"/>
  <c r="S106" i="4"/>
  <c r="Y73" i="9"/>
  <c r="S15" i="8"/>
  <c r="S15" i="9" s="1"/>
  <c r="S15" i="13" s="1"/>
  <c r="S88" i="4"/>
  <c r="Y55" i="9"/>
  <c r="Y70" i="11" s="1"/>
  <c r="T21" i="8"/>
  <c r="T21" i="16" s="1"/>
  <c r="T94" i="4"/>
  <c r="Z61" i="9"/>
  <c r="U34" i="8"/>
  <c r="U34" i="16" s="1"/>
  <c r="U107" i="4"/>
  <c r="AA74" i="9"/>
  <c r="U16" i="8"/>
  <c r="U16" i="9" s="1"/>
  <c r="U89" i="4"/>
  <c r="AA56" i="9"/>
  <c r="AA71" i="11" s="1"/>
  <c r="V28" i="8"/>
  <c r="V101" i="4"/>
  <c r="AB68" i="9"/>
  <c r="V4" i="8"/>
  <c r="V4" i="9" s="1"/>
  <c r="V4" i="13" s="1"/>
  <c r="V77" i="4"/>
  <c r="AB44" i="9"/>
  <c r="AC56" i="9"/>
  <c r="W89" i="4"/>
  <c r="X28" i="8"/>
  <c r="X28" i="16" s="1"/>
  <c r="X101" i="4"/>
  <c r="AD68" i="9"/>
  <c r="X10" i="8"/>
  <c r="X83" i="4"/>
  <c r="AD50" i="9"/>
  <c r="AD65" i="11" s="1"/>
  <c r="Y34" i="8"/>
  <c r="Y34" i="16" s="1"/>
  <c r="AE74" i="9"/>
  <c r="Y107" i="4"/>
  <c r="Y10" i="8"/>
  <c r="Y83" i="4"/>
  <c r="AE50" i="9"/>
  <c r="O110" i="4"/>
  <c r="U77" i="9"/>
  <c r="U116" i="9" s="1"/>
  <c r="O31" i="8"/>
  <c r="O31" i="9" s="1"/>
  <c r="O31" i="12" s="1"/>
  <c r="O104" i="4"/>
  <c r="U71" i="9"/>
  <c r="U110" i="9" s="1"/>
  <c r="O99" i="4"/>
  <c r="U66" i="9"/>
  <c r="U105" i="9" s="1"/>
  <c r="O20" i="8"/>
  <c r="O20" i="9" s="1"/>
  <c r="O20" i="12" s="1"/>
  <c r="O93" i="4"/>
  <c r="U60" i="9"/>
  <c r="U99" i="9" s="1"/>
  <c r="O14" i="8"/>
  <c r="O14" i="9" s="1"/>
  <c r="O14" i="12" s="1"/>
  <c r="O87" i="4"/>
  <c r="U54" i="9"/>
  <c r="U93" i="9" s="1"/>
  <c r="O8" i="8"/>
  <c r="O8" i="9" s="1"/>
  <c r="O8" i="12" s="1"/>
  <c r="O81" i="4"/>
  <c r="U48" i="9"/>
  <c r="U87" i="9" s="1"/>
  <c r="AB94" i="14"/>
  <c r="P157" i="14"/>
  <c r="X10" i="15"/>
  <c r="X134" i="15" s="1"/>
  <c r="W139" i="15"/>
  <c r="V32" i="15"/>
  <c r="V156" i="15" s="1"/>
  <c r="W38" i="15"/>
  <c r="W162" i="15" s="1"/>
  <c r="P35" i="15"/>
  <c r="P159" i="15" s="1"/>
  <c r="P108" i="4"/>
  <c r="V75" i="9"/>
  <c r="P102" i="4"/>
  <c r="V69" i="9"/>
  <c r="V84" i="11" s="1"/>
  <c r="P23" i="8"/>
  <c r="P23" i="9" s="1"/>
  <c r="P96" i="4"/>
  <c r="V63" i="9"/>
  <c r="V78" i="11" s="1"/>
  <c r="P17" i="15"/>
  <c r="P141" i="15" s="1"/>
  <c r="P90" i="4"/>
  <c r="V57" i="9"/>
  <c r="P11" i="8"/>
  <c r="P11" i="16" s="1"/>
  <c r="P84" i="4"/>
  <c r="V51" i="9"/>
  <c r="V66" i="11" s="1"/>
  <c r="P5" i="8"/>
  <c r="P5" i="16" s="1"/>
  <c r="V45" i="9"/>
  <c r="P78" i="4"/>
  <c r="Q108" i="4"/>
  <c r="W75" i="9"/>
  <c r="Q29" i="8"/>
  <c r="Q29" i="9" s="1"/>
  <c r="Q29" i="13" s="1"/>
  <c r="Q102" i="4"/>
  <c r="W69" i="9"/>
  <c r="W84" i="11" s="1"/>
  <c r="Q96" i="4"/>
  <c r="W63" i="9"/>
  <c r="Q17" i="8"/>
  <c r="Q17" i="16" s="1"/>
  <c r="Q90" i="4"/>
  <c r="W57" i="9"/>
  <c r="W72" i="11" s="1"/>
  <c r="Q11" i="8"/>
  <c r="Q11" i="16" s="1"/>
  <c r="Q84" i="4"/>
  <c r="W51" i="9"/>
  <c r="W66" i="11" s="1"/>
  <c r="Q5" i="8"/>
  <c r="Q5" i="16" s="1"/>
  <c r="Q78" i="4"/>
  <c r="W45" i="9"/>
  <c r="R108" i="4"/>
  <c r="X75" i="9"/>
  <c r="X90" i="11" s="1"/>
  <c r="R29" i="8"/>
  <c r="R29" i="16" s="1"/>
  <c r="X69" i="9"/>
  <c r="X84" i="11" s="1"/>
  <c r="R102" i="4"/>
  <c r="R24" i="8"/>
  <c r="R24" i="9" s="1"/>
  <c r="R24" i="13" s="1"/>
  <c r="R97" i="4"/>
  <c r="X64" i="9"/>
  <c r="R18" i="8"/>
  <c r="R18" i="9" s="1"/>
  <c r="R18" i="13" s="1"/>
  <c r="R91" i="4"/>
  <c r="X58" i="9"/>
  <c r="X73" i="11" s="1"/>
  <c r="R12" i="15"/>
  <c r="R136" i="15" s="1"/>
  <c r="R85" i="4"/>
  <c r="X52" i="9"/>
  <c r="X67" i="11" s="1"/>
  <c r="R6" i="8"/>
  <c r="R6" i="9" s="1"/>
  <c r="R6" i="12" s="1"/>
  <c r="R79" i="4"/>
  <c r="X46" i="9"/>
  <c r="S109" i="4"/>
  <c r="Y76" i="9"/>
  <c r="Y91" i="11" s="1"/>
  <c r="S30" i="8"/>
  <c r="S30" i="16" s="1"/>
  <c r="S103" i="4"/>
  <c r="Y70" i="9"/>
  <c r="S24" i="8"/>
  <c r="S97" i="4"/>
  <c r="Y64" i="9"/>
  <c r="Y79" i="11" s="1"/>
  <c r="S18" i="8"/>
  <c r="S91" i="4"/>
  <c r="Y58" i="9"/>
  <c r="S12" i="8"/>
  <c r="S12" i="16" s="1"/>
  <c r="S85" i="4"/>
  <c r="Y52" i="9"/>
  <c r="Y67" i="11" s="1"/>
  <c r="S6" i="8"/>
  <c r="S6" i="16" s="1"/>
  <c r="S79" i="4"/>
  <c r="Y46" i="9"/>
  <c r="Y61" i="11" s="1"/>
  <c r="T36" i="8"/>
  <c r="T36" i="9" s="1"/>
  <c r="Z76" i="9"/>
  <c r="T109" i="4"/>
  <c r="Z70" i="9"/>
  <c r="T103" i="4"/>
  <c r="Z64" i="9"/>
  <c r="T97" i="4"/>
  <c r="T18" i="8"/>
  <c r="T18" i="16" s="1"/>
  <c r="Z58" i="9"/>
  <c r="T91" i="4"/>
  <c r="Z52" i="9"/>
  <c r="Z67" i="11" s="1"/>
  <c r="T85" i="4"/>
  <c r="U37" i="8"/>
  <c r="U37" i="16" s="1"/>
  <c r="U110" i="4"/>
  <c r="AA77" i="9"/>
  <c r="AA92" i="11" s="1"/>
  <c r="U31" i="8"/>
  <c r="U31" i="16" s="1"/>
  <c r="U104" i="4"/>
  <c r="AA71" i="9"/>
  <c r="U25" i="8"/>
  <c r="U25" i="16" s="1"/>
  <c r="U98" i="4"/>
  <c r="AA65" i="9"/>
  <c r="AA80" i="11" s="1"/>
  <c r="U92" i="4"/>
  <c r="AA59" i="9"/>
  <c r="AA74" i="11" s="1"/>
  <c r="U13" i="8"/>
  <c r="U13" i="16" s="1"/>
  <c r="U86" i="4"/>
  <c r="AA53" i="9"/>
  <c r="AA68" i="11" s="1"/>
  <c r="U7" i="8"/>
  <c r="U7" i="16" s="1"/>
  <c r="U80" i="4"/>
  <c r="AA47" i="9"/>
  <c r="AA62" i="11" s="1"/>
  <c r="V110" i="4"/>
  <c r="AB77" i="9"/>
  <c r="AB71" i="9"/>
  <c r="V104" i="4"/>
  <c r="V25" i="8"/>
  <c r="V25" i="16" s="1"/>
  <c r="V98" i="4"/>
  <c r="AB65" i="9"/>
  <c r="AB80" i="11" s="1"/>
  <c r="V19" i="8"/>
  <c r="V19" i="9" s="1"/>
  <c r="V19" i="12" s="1"/>
  <c r="V92" i="4"/>
  <c r="AB59" i="9"/>
  <c r="AB74" i="11" s="1"/>
  <c r="V13" i="8"/>
  <c r="V13" i="16" s="1"/>
  <c r="AB53" i="9"/>
  <c r="V86" i="4"/>
  <c r="V7" i="15"/>
  <c r="V131" i="15" s="1"/>
  <c r="AB47" i="9"/>
  <c r="V80" i="4"/>
  <c r="W37" i="8"/>
  <c r="W37" i="16" s="1"/>
  <c r="AC77" i="9"/>
  <c r="AC92" i="11" s="1"/>
  <c r="W110" i="4"/>
  <c r="AC71" i="9"/>
  <c r="AC86" i="11" s="1"/>
  <c r="W104" i="4"/>
  <c r="AC65" i="9"/>
  <c r="AC80" i="11" s="1"/>
  <c r="W98" i="4"/>
  <c r="W19" i="8"/>
  <c r="AC59" i="9"/>
  <c r="W92" i="4"/>
  <c r="W13" i="8"/>
  <c r="W13" i="16" s="1"/>
  <c r="AC53" i="9"/>
  <c r="W86" i="4"/>
  <c r="W7" i="8"/>
  <c r="W7" i="9" s="1"/>
  <c r="AC47" i="9"/>
  <c r="AC62" i="11" s="1"/>
  <c r="W80" i="4"/>
  <c r="X37" i="8"/>
  <c r="X110" i="4"/>
  <c r="AD77" i="9"/>
  <c r="X31" i="8"/>
  <c r="X104" i="4"/>
  <c r="AD71" i="9"/>
  <c r="AD86" i="11" s="1"/>
  <c r="X25" i="8"/>
  <c r="X25" i="16" s="1"/>
  <c r="X98" i="4"/>
  <c r="AD65" i="9"/>
  <c r="AD80" i="11" s="1"/>
  <c r="X19" i="8"/>
  <c r="X92" i="4"/>
  <c r="AD59" i="9"/>
  <c r="X13" i="8"/>
  <c r="X13" i="9" s="1"/>
  <c r="X86" i="4"/>
  <c r="AD53" i="9"/>
  <c r="AD68" i="11" s="1"/>
  <c r="X7" i="8"/>
  <c r="X80" i="4"/>
  <c r="AD47" i="9"/>
  <c r="AD62" i="11" s="1"/>
  <c r="Y37" i="8"/>
  <c r="Y37" i="16" s="1"/>
  <c r="M37" i="20" s="1"/>
  <c r="AE77" i="9"/>
  <c r="Y110" i="4"/>
  <c r="Y31" i="8"/>
  <c r="AE71" i="9"/>
  <c r="Y104" i="4"/>
  <c r="Y25" i="8"/>
  <c r="AE65" i="9"/>
  <c r="AE80" i="11" s="1"/>
  <c r="Y98" i="4"/>
  <c r="Y19" i="8"/>
  <c r="Y19" i="9" s="1"/>
  <c r="AE59" i="9"/>
  <c r="Y92" i="4"/>
  <c r="AE53" i="9"/>
  <c r="Y86" i="4"/>
  <c r="Y7" i="8"/>
  <c r="Y80" i="4"/>
  <c r="AE47" i="9"/>
  <c r="AE62" i="11" s="1"/>
  <c r="M112" i="4"/>
  <c r="S79" i="9"/>
  <c r="S118" i="9" s="1"/>
  <c r="M41" i="4"/>
  <c r="O17" i="8"/>
  <c r="O17" i="9" s="1"/>
  <c r="O17" i="12" s="1"/>
  <c r="O90" i="4"/>
  <c r="U57" i="9"/>
  <c r="U96" i="9" s="1"/>
  <c r="Z141" i="15"/>
  <c r="P26" i="8"/>
  <c r="P26" i="16" s="1"/>
  <c r="P99" i="4"/>
  <c r="V66" i="9"/>
  <c r="V81" i="11" s="1"/>
  <c r="Q20" i="15"/>
  <c r="Q144" i="15" s="1"/>
  <c r="Q93" i="4"/>
  <c r="W60" i="9"/>
  <c r="S9" i="8"/>
  <c r="S9" i="16" s="1"/>
  <c r="S82" i="4"/>
  <c r="Y49" i="9"/>
  <c r="Y64" i="11" s="1"/>
  <c r="T15" i="15"/>
  <c r="T139" i="15" s="1"/>
  <c r="T88" i="4"/>
  <c r="Z55" i="9"/>
  <c r="Z70" i="11" s="1"/>
  <c r="U22" i="15"/>
  <c r="U146" i="15" s="1"/>
  <c r="U95" i="4"/>
  <c r="AA62" i="9"/>
  <c r="V22" i="8"/>
  <c r="AB62" i="9"/>
  <c r="AB77" i="11" s="1"/>
  <c r="V95" i="4"/>
  <c r="W28" i="8"/>
  <c r="W28" i="9" s="1"/>
  <c r="AC68" i="9"/>
  <c r="AC83" i="11" s="1"/>
  <c r="W101" i="4"/>
  <c r="AC44" i="9"/>
  <c r="AC59" i="11" s="1"/>
  <c r="W199" i="11" s="1"/>
  <c r="W77" i="4"/>
  <c r="X4" i="8"/>
  <c r="X4" i="16" s="1"/>
  <c r="X77" i="4"/>
  <c r="AD44" i="9"/>
  <c r="Y16" i="8"/>
  <c r="AE56" i="9"/>
  <c r="Y89" i="4"/>
  <c r="O32" i="8"/>
  <c r="O32" i="9" s="1"/>
  <c r="O32" i="12" s="1"/>
  <c r="O105" i="4"/>
  <c r="U72" i="9"/>
  <c r="U111" i="9" s="1"/>
  <c r="O82" i="4"/>
  <c r="U49" i="9"/>
  <c r="U88" i="9" s="1"/>
  <c r="Z24" i="16"/>
  <c r="N79" i="9"/>
  <c r="N118" i="9" s="1"/>
  <c r="H112" i="4"/>
  <c r="O36" i="8"/>
  <c r="O36" i="9" s="1"/>
  <c r="O36" i="12" s="1"/>
  <c r="U76" i="9"/>
  <c r="U115" i="9" s="1"/>
  <c r="O109" i="4"/>
  <c r="O30" i="8"/>
  <c r="O30" i="9" s="1"/>
  <c r="O30" i="12" s="1"/>
  <c r="O103" i="4"/>
  <c r="U70" i="9"/>
  <c r="U109" i="9" s="1"/>
  <c r="O25" i="8"/>
  <c r="O25" i="9" s="1"/>
  <c r="O98" i="4"/>
  <c r="U65" i="9"/>
  <c r="U104" i="9" s="1"/>
  <c r="O19" i="8"/>
  <c r="O19" i="9" s="1"/>
  <c r="O19" i="12" s="1"/>
  <c r="O92" i="4"/>
  <c r="U59" i="9"/>
  <c r="U98" i="9" s="1"/>
  <c r="O13" i="8"/>
  <c r="O13" i="9" s="1"/>
  <c r="O86" i="4"/>
  <c r="U53" i="9"/>
  <c r="U92" i="9" s="1"/>
  <c r="O7" i="8"/>
  <c r="O7" i="9" s="1"/>
  <c r="O80" i="4"/>
  <c r="U47" i="9"/>
  <c r="U86" i="9" s="1"/>
  <c r="Y4" i="15"/>
  <c r="Y128" i="15" s="1"/>
  <c r="Y10" i="15"/>
  <c r="Y134" i="15" s="1"/>
  <c r="X139" i="15"/>
  <c r="Q141" i="15"/>
  <c r="X143" i="15"/>
  <c r="Y32" i="15"/>
  <c r="Y156" i="15" s="1"/>
  <c r="P37" i="15"/>
  <c r="P161" i="15" s="1"/>
  <c r="P107" i="4"/>
  <c r="V74" i="9"/>
  <c r="V89" i="11" s="1"/>
  <c r="P28" i="15"/>
  <c r="Z89" i="15" s="1"/>
  <c r="P101" i="4"/>
  <c r="V68" i="9"/>
  <c r="V83" i="11" s="1"/>
  <c r="P22" i="15"/>
  <c r="P146" i="15" s="1"/>
  <c r="P95" i="4"/>
  <c r="V62" i="9"/>
  <c r="V77" i="11" s="1"/>
  <c r="V56" i="9"/>
  <c r="V71" i="11" s="1"/>
  <c r="P89" i="4"/>
  <c r="V50" i="9"/>
  <c r="V65" i="11" s="1"/>
  <c r="P83" i="4"/>
  <c r="V44" i="9"/>
  <c r="V59" i="11" s="1"/>
  <c r="P199" i="11" s="1"/>
  <c r="P77" i="4"/>
  <c r="Q34" i="8"/>
  <c r="W74" i="9"/>
  <c r="Q107" i="4"/>
  <c r="Q28" i="8"/>
  <c r="Q28" i="16" s="1"/>
  <c r="W68" i="9"/>
  <c r="W83" i="11" s="1"/>
  <c r="Q101" i="4"/>
  <c r="Q22" i="8"/>
  <c r="Q22" i="16" s="1"/>
  <c r="W62" i="9"/>
  <c r="W77" i="11" s="1"/>
  <c r="Q95" i="4"/>
  <c r="Q16" i="8"/>
  <c r="Q16" i="16" s="1"/>
  <c r="W56" i="9"/>
  <c r="Q89" i="4"/>
  <c r="Q10" i="8"/>
  <c r="Q10" i="16" s="1"/>
  <c r="W50" i="9"/>
  <c r="W65" i="11" s="1"/>
  <c r="Q83" i="4"/>
  <c r="Q4" i="15"/>
  <c r="Q128" i="15" s="1"/>
  <c r="W44" i="9"/>
  <c r="W59" i="11" s="1"/>
  <c r="Q199" i="11" s="1"/>
  <c r="Q77" i="4"/>
  <c r="R34" i="8"/>
  <c r="R107" i="4"/>
  <c r="X74" i="9"/>
  <c r="R101" i="4"/>
  <c r="X68" i="9"/>
  <c r="X83" i="11" s="1"/>
  <c r="R23" i="8"/>
  <c r="R23" i="16" s="1"/>
  <c r="X63" i="9"/>
  <c r="R96" i="4"/>
  <c r="R90" i="4"/>
  <c r="X57" i="9"/>
  <c r="X72" i="11" s="1"/>
  <c r="R11" i="8"/>
  <c r="R11" i="16" s="1"/>
  <c r="X51" i="9"/>
  <c r="X66" i="11" s="1"/>
  <c r="R84" i="4"/>
  <c r="R5" i="8"/>
  <c r="X45" i="9"/>
  <c r="R78" i="4"/>
  <c r="S35" i="8"/>
  <c r="Y75" i="9"/>
  <c r="S108" i="4"/>
  <c r="Y69" i="9"/>
  <c r="S102" i="4"/>
  <c r="Y63" i="9"/>
  <c r="Y78" i="11" s="1"/>
  <c r="S96" i="4"/>
  <c r="S17" i="8"/>
  <c r="Y57" i="9"/>
  <c r="Y72" i="11" s="1"/>
  <c r="S90" i="4"/>
  <c r="S11" i="8"/>
  <c r="S11" i="9" s="1"/>
  <c r="S11" i="12" s="1"/>
  <c r="Y51" i="9"/>
  <c r="S84" i="4"/>
  <c r="S5" i="8"/>
  <c r="S5" i="16" s="1"/>
  <c r="Y45" i="9"/>
  <c r="Y60" i="11" s="1"/>
  <c r="S78" i="4"/>
  <c r="T108" i="4"/>
  <c r="Z75" i="9"/>
  <c r="Z90" i="11" s="1"/>
  <c r="T29" i="8"/>
  <c r="T29" i="16" s="1"/>
  <c r="T102" i="4"/>
  <c r="Z69" i="9"/>
  <c r="Z84" i="11" s="1"/>
  <c r="T23" i="8"/>
  <c r="T23" i="9" s="1"/>
  <c r="T23" i="13" s="1"/>
  <c r="T96" i="4"/>
  <c r="Z63" i="9"/>
  <c r="Z78" i="11" s="1"/>
  <c r="T17" i="8"/>
  <c r="T90" i="4"/>
  <c r="Z57" i="9"/>
  <c r="Z72" i="11" s="1"/>
  <c r="T11" i="8"/>
  <c r="T84" i="4"/>
  <c r="Z51" i="9"/>
  <c r="Z66" i="11" s="1"/>
  <c r="Z46" i="9"/>
  <c r="Z61" i="11" s="1"/>
  <c r="T79" i="4"/>
  <c r="U36" i="8"/>
  <c r="AA76" i="9"/>
  <c r="U109" i="4"/>
  <c r="U30" i="8"/>
  <c r="U30" i="16" s="1"/>
  <c r="U103" i="4"/>
  <c r="AA70" i="9"/>
  <c r="AA85" i="11" s="1"/>
  <c r="U24" i="8"/>
  <c r="AA64" i="9"/>
  <c r="AA79" i="11" s="1"/>
  <c r="U97" i="4"/>
  <c r="U18" i="8"/>
  <c r="U18" i="16" s="1"/>
  <c r="U91" i="4"/>
  <c r="AA58" i="9"/>
  <c r="U12" i="8"/>
  <c r="U85" i="4"/>
  <c r="AA52" i="9"/>
  <c r="AA67" i="11" s="1"/>
  <c r="AA46" i="9"/>
  <c r="U79" i="4"/>
  <c r="V109" i="4"/>
  <c r="AB76" i="9"/>
  <c r="AB91" i="11" s="1"/>
  <c r="V103" i="4"/>
  <c r="AB70" i="9"/>
  <c r="AB85" i="11" s="1"/>
  <c r="V24" i="8"/>
  <c r="V24" i="9" s="1"/>
  <c r="V24" i="13" s="1"/>
  <c r="V97" i="4"/>
  <c r="AB64" i="9"/>
  <c r="AB79" i="11" s="1"/>
  <c r="V18" i="8"/>
  <c r="V18" i="16" s="1"/>
  <c r="V91" i="4"/>
  <c r="AB58" i="9"/>
  <c r="V12" i="8"/>
  <c r="V85" i="4"/>
  <c r="AB52" i="9"/>
  <c r="AB67" i="11" s="1"/>
  <c r="V79" i="4"/>
  <c r="AB46" i="9"/>
  <c r="AB61" i="11" s="1"/>
  <c r="W109" i="4"/>
  <c r="AC76" i="9"/>
  <c r="AC91" i="11" s="1"/>
  <c r="W30" i="8"/>
  <c r="W30" i="16" s="1"/>
  <c r="W103" i="4"/>
  <c r="AC70" i="9"/>
  <c r="AC85" i="11" s="1"/>
  <c r="W97" i="4"/>
  <c r="AC64" i="9"/>
  <c r="W18" i="8"/>
  <c r="W91" i="4"/>
  <c r="AC58" i="9"/>
  <c r="W85" i="4"/>
  <c r="AC52" i="9"/>
  <c r="AC67" i="11" s="1"/>
  <c r="W6" i="8"/>
  <c r="W6" i="16" s="1"/>
  <c r="W79" i="4"/>
  <c r="AC46" i="9"/>
  <c r="AC61" i="11" s="1"/>
  <c r="X36" i="15"/>
  <c r="X160" i="15" s="1"/>
  <c r="X109" i="4"/>
  <c r="AD76" i="9"/>
  <c r="AD91" i="11" s="1"/>
  <c r="X30" i="8"/>
  <c r="X30" i="16" s="1"/>
  <c r="X103" i="4"/>
  <c r="AD70" i="9"/>
  <c r="AD85" i="11" s="1"/>
  <c r="X24" i="8"/>
  <c r="X24" i="16" s="1"/>
  <c r="X97" i="4"/>
  <c r="AD64" i="9"/>
  <c r="AD79" i="11" s="1"/>
  <c r="X18" i="8"/>
  <c r="X91" i="4"/>
  <c r="AD58" i="9"/>
  <c r="AD73" i="11" s="1"/>
  <c r="X85" i="4"/>
  <c r="AD52" i="9"/>
  <c r="X6" i="8"/>
  <c r="X6" i="9" s="1"/>
  <c r="X6" i="13" s="1"/>
  <c r="X79" i="4"/>
  <c r="AD46" i="9"/>
  <c r="Y109" i="4"/>
  <c r="AE76" i="9"/>
  <c r="AE91" i="11" s="1"/>
  <c r="Y30" i="8"/>
  <c r="Y103" i="4"/>
  <c r="AE70" i="9"/>
  <c r="AE85" i="11" s="1"/>
  <c r="Y24" i="8"/>
  <c r="Y24" i="16" s="1"/>
  <c r="Y97" i="4"/>
  <c r="AE64" i="9"/>
  <c r="AE79" i="11" s="1"/>
  <c r="Y18" i="8"/>
  <c r="Y18" i="16" s="1"/>
  <c r="M18" i="20" s="1"/>
  <c r="Y91" i="4"/>
  <c r="AE58" i="9"/>
  <c r="AE73" i="11" s="1"/>
  <c r="Y85" i="4"/>
  <c r="AE52" i="9"/>
  <c r="Y6" i="8"/>
  <c r="Y79" i="4"/>
  <c r="AE46" i="9"/>
  <c r="AE61" i="11" s="1"/>
  <c r="AA39" i="14"/>
  <c r="AA163" i="14" s="1"/>
  <c r="AA161" i="13"/>
  <c r="AA200" i="13" s="1"/>
  <c r="O28" i="8"/>
  <c r="O28" i="9" s="1"/>
  <c r="O28" i="12" s="1"/>
  <c r="O101" i="4"/>
  <c r="U68" i="9"/>
  <c r="U107" i="9" s="1"/>
  <c r="P32" i="8"/>
  <c r="P32" i="16" s="1"/>
  <c r="P105" i="4"/>
  <c r="V72" i="9"/>
  <c r="V87" i="11" s="1"/>
  <c r="Q38" i="8"/>
  <c r="Q111" i="4"/>
  <c r="W78" i="9"/>
  <c r="W93" i="11" s="1"/>
  <c r="Q14" i="8"/>
  <c r="Q14" i="16" s="1"/>
  <c r="Q87" i="4"/>
  <c r="W54" i="9"/>
  <c r="R105" i="4"/>
  <c r="X72" i="9"/>
  <c r="X87" i="11" s="1"/>
  <c r="R9" i="8"/>
  <c r="R9" i="16" s="1"/>
  <c r="R82" i="4"/>
  <c r="X49" i="9"/>
  <c r="X64" i="11" s="1"/>
  <c r="S94" i="4"/>
  <c r="Y61" i="9"/>
  <c r="Y76" i="11" s="1"/>
  <c r="S202" i="11" s="1"/>
  <c r="T27" i="8"/>
  <c r="T27" i="9" s="1"/>
  <c r="T100" i="4"/>
  <c r="Z67" i="9"/>
  <c r="Z82" i="11" s="1"/>
  <c r="T4" i="8"/>
  <c r="T4" i="16" s="1"/>
  <c r="T77" i="4"/>
  <c r="Z44" i="9"/>
  <c r="U10" i="8"/>
  <c r="U10" i="16" s="1"/>
  <c r="U83" i="4"/>
  <c r="AA50" i="9"/>
  <c r="AA65" i="11" s="1"/>
  <c r="V16" i="8"/>
  <c r="V16" i="9" s="1"/>
  <c r="V16" i="13" s="1"/>
  <c r="AB56" i="9"/>
  <c r="AB71" i="11" s="1"/>
  <c r="V89" i="4"/>
  <c r="W22" i="15"/>
  <c r="W146" i="15" s="1"/>
  <c r="AC62" i="9"/>
  <c r="W95" i="4"/>
  <c r="W10" i="8"/>
  <c r="W10" i="9" s="1"/>
  <c r="AC50" i="9"/>
  <c r="AC65" i="11" s="1"/>
  <c r="W83" i="4"/>
  <c r="X89" i="4"/>
  <c r="AD56" i="9"/>
  <c r="AD71" i="11" s="1"/>
  <c r="Y22" i="8"/>
  <c r="Y22" i="16" s="1"/>
  <c r="AE62" i="9"/>
  <c r="AE77" i="11" s="1"/>
  <c r="Y95" i="4"/>
  <c r="O38" i="8"/>
  <c r="O38" i="9" s="1"/>
  <c r="O111" i="4"/>
  <c r="U78" i="9"/>
  <c r="U117" i="9" s="1"/>
  <c r="U61" i="9"/>
  <c r="U100" i="9" s="1"/>
  <c r="O94" i="4"/>
  <c r="O79" i="9"/>
  <c r="O118" i="9" s="1"/>
  <c r="I112" i="4"/>
  <c r="O35" i="8"/>
  <c r="O35" i="9" s="1"/>
  <c r="O35" i="12" s="1"/>
  <c r="O108" i="4"/>
  <c r="U75" i="9"/>
  <c r="U114" i="9" s="1"/>
  <c r="O29" i="8"/>
  <c r="O29" i="9" s="1"/>
  <c r="O29" i="12" s="1"/>
  <c r="O102" i="4"/>
  <c r="U69" i="9"/>
  <c r="U108" i="9" s="1"/>
  <c r="O97" i="4"/>
  <c r="U64" i="9"/>
  <c r="U103" i="9" s="1"/>
  <c r="U58" i="9"/>
  <c r="U97" i="9" s="1"/>
  <c r="O91" i="4"/>
  <c r="O85" i="4"/>
  <c r="U52" i="9"/>
  <c r="U91" i="9" s="1"/>
  <c r="O6" i="8"/>
  <c r="O6" i="9" s="1"/>
  <c r="O6" i="12" s="1"/>
  <c r="O79" i="4"/>
  <c r="U46" i="9"/>
  <c r="U85" i="9" s="1"/>
  <c r="AA92" i="14"/>
  <c r="P155" i="14"/>
  <c r="AA98" i="14"/>
  <c r="P161" i="14"/>
  <c r="Q14" i="15"/>
  <c r="Q138" i="15" s="1"/>
  <c r="S141" i="15"/>
  <c r="Z145" i="15"/>
  <c r="R26" i="15"/>
  <c r="R150" i="15" s="1"/>
  <c r="W34" i="15"/>
  <c r="W158" i="15" s="1"/>
  <c r="Z41" i="4"/>
  <c r="AF94" i="11"/>
  <c r="Z203" i="11" s="1"/>
  <c r="Z112" i="4"/>
  <c r="P33" i="8"/>
  <c r="P33" i="16" s="1"/>
  <c r="P106" i="4"/>
  <c r="V73" i="9"/>
  <c r="V88" i="11" s="1"/>
  <c r="P27" i="15"/>
  <c r="P151" i="15" s="1"/>
  <c r="P100" i="4"/>
  <c r="V67" i="9"/>
  <c r="P21" i="8"/>
  <c r="P21" i="16" s="1"/>
  <c r="P94" i="4"/>
  <c r="V61" i="9"/>
  <c r="P15" i="15"/>
  <c r="P88" i="4"/>
  <c r="V55" i="9"/>
  <c r="V70" i="11" s="1"/>
  <c r="P9" i="8"/>
  <c r="P9" i="16" s="1"/>
  <c r="P82" i="4"/>
  <c r="V49" i="9"/>
  <c r="Q33" i="8"/>
  <c r="Q33" i="16" s="1"/>
  <c r="Q106" i="4"/>
  <c r="W73" i="9"/>
  <c r="Q27" i="8"/>
  <c r="Q27" i="16" s="1"/>
  <c r="Q100" i="4"/>
  <c r="W67" i="9"/>
  <c r="W82" i="11" s="1"/>
  <c r="Q21" i="8"/>
  <c r="Q21" i="16" s="1"/>
  <c r="Q94" i="4"/>
  <c r="W61" i="9"/>
  <c r="Q15" i="15"/>
  <c r="Q88" i="4"/>
  <c r="W55" i="9"/>
  <c r="Q82" i="4"/>
  <c r="W49" i="9"/>
  <c r="R33" i="8"/>
  <c r="R33" i="16" s="1"/>
  <c r="R106" i="4"/>
  <c r="X73" i="9"/>
  <c r="X88" i="11" s="1"/>
  <c r="R27" i="8"/>
  <c r="R27" i="16" s="1"/>
  <c r="R100" i="4"/>
  <c r="X67" i="9"/>
  <c r="X82" i="11" s="1"/>
  <c r="R22" i="8"/>
  <c r="R22" i="9" s="1"/>
  <c r="R95" i="4"/>
  <c r="X62" i="9"/>
  <c r="X77" i="11" s="1"/>
  <c r="R16" i="8"/>
  <c r="R89" i="4"/>
  <c r="X56" i="9"/>
  <c r="X71" i="11" s="1"/>
  <c r="R10" i="8"/>
  <c r="R83" i="4"/>
  <c r="X50" i="9"/>
  <c r="X65" i="11" s="1"/>
  <c r="R4" i="8"/>
  <c r="R77" i="4"/>
  <c r="X44" i="9"/>
  <c r="X59" i="11" s="1"/>
  <c r="R199" i="11" s="1"/>
  <c r="S34" i="8"/>
  <c r="S34" i="9" s="1"/>
  <c r="S34" i="12" s="1"/>
  <c r="Y74" i="9"/>
  <c r="S107" i="4"/>
  <c r="Y68" i="9"/>
  <c r="Y83" i="11" s="1"/>
  <c r="S101" i="4"/>
  <c r="S22" i="15"/>
  <c r="S146" i="15" s="1"/>
  <c r="Y62" i="9"/>
  <c r="Y77" i="11" s="1"/>
  <c r="S95" i="4"/>
  <c r="Y56" i="9"/>
  <c r="Y71" i="11" s="1"/>
  <c r="S89" i="4"/>
  <c r="S10" i="8"/>
  <c r="S10" i="16" s="1"/>
  <c r="S83" i="4"/>
  <c r="Y50" i="9"/>
  <c r="S4" i="8"/>
  <c r="S77" i="4"/>
  <c r="Y44" i="9"/>
  <c r="Y59" i="11" s="1"/>
  <c r="S199" i="11" s="1"/>
  <c r="T34" i="8"/>
  <c r="T107" i="4"/>
  <c r="Z74" i="9"/>
  <c r="Z89" i="11" s="1"/>
  <c r="T28" i="8"/>
  <c r="T101" i="4"/>
  <c r="Z68" i="9"/>
  <c r="T95" i="4"/>
  <c r="Z62" i="9"/>
  <c r="T16" i="8"/>
  <c r="T16" i="16" s="1"/>
  <c r="T89" i="4"/>
  <c r="Z56" i="9"/>
  <c r="Z71" i="11" s="1"/>
  <c r="T10" i="15"/>
  <c r="T134" i="15" s="1"/>
  <c r="T83" i="4"/>
  <c r="Z50" i="9"/>
  <c r="T78" i="4"/>
  <c r="Z45" i="9"/>
  <c r="Z60" i="11" s="1"/>
  <c r="U35" i="8"/>
  <c r="U35" i="16" s="1"/>
  <c r="U108" i="4"/>
  <c r="AA75" i="9"/>
  <c r="AA90" i="11" s="1"/>
  <c r="U29" i="8"/>
  <c r="U29" i="16" s="1"/>
  <c r="U102" i="4"/>
  <c r="AA69" i="9"/>
  <c r="AA84" i="11" s="1"/>
  <c r="U23" i="8"/>
  <c r="U23" i="16" s="1"/>
  <c r="U96" i="4"/>
  <c r="AA63" i="9"/>
  <c r="AA78" i="11" s="1"/>
  <c r="U17" i="8"/>
  <c r="U17" i="16" s="1"/>
  <c r="U90" i="4"/>
  <c r="AA57" i="9"/>
  <c r="AA72" i="11" s="1"/>
  <c r="U84" i="4"/>
  <c r="AA51" i="9"/>
  <c r="U5" i="15"/>
  <c r="U129" i="15" s="1"/>
  <c r="U78" i="4"/>
  <c r="AA45" i="9"/>
  <c r="AA60" i="11" s="1"/>
  <c r="V35" i="8"/>
  <c r="V35" i="9" s="1"/>
  <c r="V35" i="13" s="1"/>
  <c r="V108" i="4"/>
  <c r="AB75" i="9"/>
  <c r="V29" i="8"/>
  <c r="V29" i="16" s="1"/>
  <c r="V102" i="4"/>
  <c r="AB69" i="9"/>
  <c r="V23" i="8"/>
  <c r="V23" i="9" s="1"/>
  <c r="V96" i="4"/>
  <c r="AB63" i="9"/>
  <c r="AB78" i="11" s="1"/>
  <c r="V17" i="8"/>
  <c r="V17" i="16" s="1"/>
  <c r="V90" i="4"/>
  <c r="AB57" i="9"/>
  <c r="V11" i="8"/>
  <c r="V11" i="9" s="1"/>
  <c r="V11" i="13" s="1"/>
  <c r="V84" i="4"/>
  <c r="AB51" i="9"/>
  <c r="V78" i="4"/>
  <c r="AB45" i="9"/>
  <c r="AB60" i="11" s="1"/>
  <c r="W108" i="4"/>
  <c r="AC75" i="9"/>
  <c r="W29" i="8"/>
  <c r="W29" i="16" s="1"/>
  <c r="W102" i="4"/>
  <c r="AC69" i="9"/>
  <c r="AC84" i="11" s="1"/>
  <c r="W23" i="8"/>
  <c r="W23" i="16" s="1"/>
  <c r="W96" i="4"/>
  <c r="AC63" i="9"/>
  <c r="W90" i="4"/>
  <c r="AC57" i="9"/>
  <c r="AC72" i="11" s="1"/>
  <c r="W11" i="8"/>
  <c r="W84" i="4"/>
  <c r="AC51" i="9"/>
  <c r="W5" i="8"/>
  <c r="W5" i="9" s="1"/>
  <c r="W78" i="4"/>
  <c r="AC45" i="9"/>
  <c r="AC60" i="11" s="1"/>
  <c r="X108" i="4"/>
  <c r="AD75" i="9"/>
  <c r="AD90" i="11" s="1"/>
  <c r="X29" i="8"/>
  <c r="X102" i="4"/>
  <c r="AD69" i="9"/>
  <c r="X23" i="8"/>
  <c r="X96" i="4"/>
  <c r="AD63" i="9"/>
  <c r="X90" i="4"/>
  <c r="AD57" i="9"/>
  <c r="AD72" i="11" s="1"/>
  <c r="X84" i="4"/>
  <c r="AD51" i="9"/>
  <c r="X5" i="8"/>
  <c r="X5" i="9" s="1"/>
  <c r="X78" i="4"/>
  <c r="AD45" i="9"/>
  <c r="AD60" i="11" s="1"/>
  <c r="Y35" i="8"/>
  <c r="Y35" i="9" s="1"/>
  <c r="Y35" i="12" s="1"/>
  <c r="AE75" i="9"/>
  <c r="AE90" i="11" s="1"/>
  <c r="Y108" i="4"/>
  <c r="AE69" i="9"/>
  <c r="AE84" i="11" s="1"/>
  <c r="Y102" i="4"/>
  <c r="Y23" i="8"/>
  <c r="Y23" i="9" s="1"/>
  <c r="Y23" i="12" s="1"/>
  <c r="AE63" i="9"/>
  <c r="Y96" i="4"/>
  <c r="Y17" i="15"/>
  <c r="Y141" i="15" s="1"/>
  <c r="AE57" i="9"/>
  <c r="Y90" i="4"/>
  <c r="AE51" i="9"/>
  <c r="AE66" i="11" s="1"/>
  <c r="Y84" i="4"/>
  <c r="Y5" i="8"/>
  <c r="Y78" i="4"/>
  <c r="AE45" i="9"/>
  <c r="AB39" i="14"/>
  <c r="AB163" i="14" s="1"/>
  <c r="AB161" i="13"/>
  <c r="AB200" i="13" s="1"/>
  <c r="Q39" i="18"/>
  <c r="AC163" i="14"/>
  <c r="AC21" i="12"/>
  <c r="W82" i="14"/>
  <c r="R88" i="14"/>
  <c r="V88" i="14"/>
  <c r="AC27" i="13"/>
  <c r="AC27" i="17" s="1"/>
  <c r="Z17" i="12"/>
  <c r="AC21" i="13"/>
  <c r="AC21" i="17" s="1"/>
  <c r="L16" i="18"/>
  <c r="U91" i="14"/>
  <c r="Z67" i="14"/>
  <c r="R71" i="14"/>
  <c r="W93" i="14"/>
  <c r="U67" i="14"/>
  <c r="Y71" i="14"/>
  <c r="R76" i="14"/>
  <c r="S86" i="14"/>
  <c r="R96" i="14"/>
  <c r="Y67" i="14"/>
  <c r="S73" i="14"/>
  <c r="U80" i="14"/>
  <c r="Q67" i="14"/>
  <c r="S69" i="14"/>
  <c r="U71" i="14"/>
  <c r="Y75" i="14"/>
  <c r="Z39" i="14"/>
  <c r="Z163" i="14" s="1"/>
  <c r="Z81" i="1"/>
  <c r="W78" i="14"/>
  <c r="Y80" i="14"/>
  <c r="Q84" i="14"/>
  <c r="R85" i="14"/>
  <c r="W89" i="14"/>
  <c r="Y91" i="14"/>
  <c r="Z92" i="14"/>
  <c r="Q95" i="14"/>
  <c r="S97" i="14"/>
  <c r="U99" i="14"/>
  <c r="Z68" i="14"/>
  <c r="Q71" i="14"/>
  <c r="R72" i="14"/>
  <c r="U75" i="14"/>
  <c r="W77" i="14"/>
  <c r="Z80" i="14"/>
  <c r="R84" i="14"/>
  <c r="S85" i="14"/>
  <c r="R95" i="14"/>
  <c r="W39" i="14"/>
  <c r="W163" i="14" s="1"/>
  <c r="W81" i="1"/>
  <c r="S78" i="14"/>
  <c r="Y84" i="14"/>
  <c r="Z85" i="14"/>
  <c r="S89" i="14"/>
  <c r="Y95" i="14"/>
  <c r="Q99" i="14"/>
  <c r="X39" i="14"/>
  <c r="X163" i="14" s="1"/>
  <c r="X81" i="1"/>
  <c r="V68" i="14"/>
  <c r="W69" i="14"/>
  <c r="Z72" i="14"/>
  <c r="Q75" i="14"/>
  <c r="S77" i="14"/>
  <c r="Z84" i="14"/>
  <c r="Z71" i="14"/>
  <c r="Z77" i="14"/>
  <c r="Q80" i="14"/>
  <c r="S82" i="14"/>
  <c r="U84" i="14"/>
  <c r="V85" i="14"/>
  <c r="W86" i="14"/>
  <c r="Q91" i="14"/>
  <c r="S93" i="14"/>
  <c r="U95" i="14"/>
  <c r="W97" i="14"/>
  <c r="Y99" i="14"/>
  <c r="AC7" i="12"/>
  <c r="V81" i="14"/>
  <c r="V92" i="14"/>
  <c r="V67" i="14"/>
  <c r="Q68" i="14"/>
  <c r="W68" i="14"/>
  <c r="U72" i="14"/>
  <c r="R75" i="14"/>
  <c r="S76" i="14"/>
  <c r="Y76" i="14"/>
  <c r="V80" i="14"/>
  <c r="Q81" i="14"/>
  <c r="W81" i="14"/>
  <c r="S88" i="14"/>
  <c r="V91" i="14"/>
  <c r="Q92" i="14"/>
  <c r="W92" i="14"/>
  <c r="R99" i="14"/>
  <c r="S10" i="15"/>
  <c r="S134" i="15" s="1"/>
  <c r="T14" i="15"/>
  <c r="T138" i="15" s="1"/>
  <c r="T26" i="15"/>
  <c r="T150" i="15" s="1"/>
  <c r="T32" i="15"/>
  <c r="T156" i="15" s="1"/>
  <c r="R68" i="14"/>
  <c r="V72" i="14"/>
  <c r="R81" i="14"/>
  <c r="R92" i="14"/>
  <c r="V96" i="14"/>
  <c r="R4" i="15"/>
  <c r="R128" i="15" s="1"/>
  <c r="R16" i="15"/>
  <c r="R140" i="15" s="1"/>
  <c r="Q31" i="15"/>
  <c r="U35" i="15"/>
  <c r="K41" i="4"/>
  <c r="R67" i="14"/>
  <c r="Y68" i="14"/>
  <c r="V71" i="14"/>
  <c r="Q72" i="14"/>
  <c r="W72" i="14"/>
  <c r="U76" i="14"/>
  <c r="R80" i="14"/>
  <c r="S81" i="14"/>
  <c r="Y81" i="14"/>
  <c r="V84" i="14"/>
  <c r="W85" i="14"/>
  <c r="R91" i="14"/>
  <c r="S92" i="14"/>
  <c r="V95" i="14"/>
  <c r="Q96" i="14"/>
  <c r="T16" i="15"/>
  <c r="T140" i="15" s="1"/>
  <c r="V17" i="15"/>
  <c r="V35" i="15"/>
  <c r="V76" i="14"/>
  <c r="U68" i="14"/>
  <c r="S72" i="14"/>
  <c r="Y72" i="14"/>
  <c r="V75" i="14"/>
  <c r="Q76" i="14"/>
  <c r="W76" i="14"/>
  <c r="U81" i="14"/>
  <c r="W88" i="14"/>
  <c r="S96" i="14"/>
  <c r="V99" i="14"/>
  <c r="P7" i="15"/>
  <c r="Z68" i="15" s="1"/>
  <c r="S20" i="15"/>
  <c r="P26" i="15"/>
  <c r="AD87" i="15" s="1"/>
  <c r="R27" i="15"/>
  <c r="R151" i="15" s="1"/>
  <c r="P33" i="15"/>
  <c r="AE94" i="15" s="1"/>
  <c r="S41" i="14"/>
  <c r="S65" i="14"/>
  <c r="S42" i="14"/>
  <c r="J4" i="18"/>
  <c r="W41" i="14"/>
  <c r="W65" i="14"/>
  <c r="W42" i="14"/>
  <c r="P66" i="14"/>
  <c r="AE66" i="14"/>
  <c r="AD66" i="14"/>
  <c r="AC66" i="14"/>
  <c r="AA66" i="14"/>
  <c r="AB66" i="14"/>
  <c r="T66" i="14"/>
  <c r="X66" i="14"/>
  <c r="P70" i="14"/>
  <c r="AE70" i="14"/>
  <c r="AD70" i="14"/>
  <c r="AC70" i="14"/>
  <c r="AA70" i="14"/>
  <c r="AB70" i="14"/>
  <c r="T70" i="14"/>
  <c r="X70" i="14"/>
  <c r="J12" i="18"/>
  <c r="W73" i="14"/>
  <c r="P74" i="14"/>
  <c r="AE74" i="14"/>
  <c r="AD74" i="14"/>
  <c r="AC74" i="14"/>
  <c r="AB74" i="14"/>
  <c r="AA74" i="14"/>
  <c r="T74" i="14"/>
  <c r="X74" i="14"/>
  <c r="N15" i="18"/>
  <c r="Z76" i="14"/>
  <c r="P79" i="14"/>
  <c r="AE79" i="14"/>
  <c r="AD79" i="14"/>
  <c r="AC79" i="14"/>
  <c r="AB79" i="14"/>
  <c r="AA79" i="14"/>
  <c r="T79" i="14"/>
  <c r="K18" i="18"/>
  <c r="X79" i="14"/>
  <c r="N20" i="18"/>
  <c r="Z81" i="14"/>
  <c r="P83" i="14"/>
  <c r="AE83" i="14"/>
  <c r="AD83" i="14"/>
  <c r="AC83" i="14"/>
  <c r="AA83" i="14"/>
  <c r="AB83" i="14"/>
  <c r="T83" i="14"/>
  <c r="X83" i="14"/>
  <c r="P87" i="14"/>
  <c r="AE87" i="14"/>
  <c r="AD87" i="14"/>
  <c r="AC87" i="14"/>
  <c r="AB87" i="14"/>
  <c r="AA87" i="14"/>
  <c r="T87" i="14"/>
  <c r="X87" i="14"/>
  <c r="N27" i="18"/>
  <c r="Z88" i="14"/>
  <c r="P90" i="14"/>
  <c r="AE90" i="14"/>
  <c r="AD90" i="14"/>
  <c r="AC90" i="14"/>
  <c r="AA90" i="14"/>
  <c r="AB90" i="14"/>
  <c r="T90" i="14"/>
  <c r="X90" i="14"/>
  <c r="P41" i="14"/>
  <c r="P65" i="14"/>
  <c r="P42" i="14"/>
  <c r="AE65" i="14"/>
  <c r="AD65" i="14"/>
  <c r="AC65" i="14"/>
  <c r="AB65" i="14"/>
  <c r="AA65" i="14"/>
  <c r="T42" i="14"/>
  <c r="T41" i="14"/>
  <c r="T65" i="14"/>
  <c r="X42" i="14"/>
  <c r="X41" i="14"/>
  <c r="X65" i="14"/>
  <c r="Q66" i="14"/>
  <c r="U66" i="14"/>
  <c r="Y66" i="14"/>
  <c r="F7" i="18"/>
  <c r="S68" i="14"/>
  <c r="P69" i="14"/>
  <c r="AE69" i="14"/>
  <c r="AD69" i="14"/>
  <c r="AC69" i="14"/>
  <c r="AB69" i="14"/>
  <c r="AA69" i="14"/>
  <c r="T69" i="14"/>
  <c r="X69" i="14"/>
  <c r="Q70" i="14"/>
  <c r="U70" i="14"/>
  <c r="Y70" i="14"/>
  <c r="P73" i="14"/>
  <c r="AE73" i="14"/>
  <c r="AD73" i="14"/>
  <c r="AC73" i="14"/>
  <c r="AA73" i="14"/>
  <c r="AB73" i="14"/>
  <c r="T73" i="14"/>
  <c r="X73" i="14"/>
  <c r="Q74" i="14"/>
  <c r="U74" i="14"/>
  <c r="Y74" i="14"/>
  <c r="N14" i="18"/>
  <c r="Z75" i="14"/>
  <c r="P77" i="14"/>
  <c r="AE77" i="14"/>
  <c r="AD77" i="14"/>
  <c r="AC77" i="14"/>
  <c r="AB77" i="14"/>
  <c r="AA77" i="14"/>
  <c r="T77" i="14"/>
  <c r="P78" i="14"/>
  <c r="AE78" i="14"/>
  <c r="AD78" i="14"/>
  <c r="AC78" i="14"/>
  <c r="AA78" i="14"/>
  <c r="AB78" i="14"/>
  <c r="T78" i="14"/>
  <c r="X78" i="14"/>
  <c r="Q79" i="14"/>
  <c r="U79" i="14"/>
  <c r="Y79" i="14"/>
  <c r="P82" i="14"/>
  <c r="AE82" i="14"/>
  <c r="AD82" i="14"/>
  <c r="AC82" i="14"/>
  <c r="AB82" i="14"/>
  <c r="AA82" i="14"/>
  <c r="T82" i="14"/>
  <c r="X82" i="14"/>
  <c r="Q83" i="14"/>
  <c r="U83" i="14"/>
  <c r="Y83" i="14"/>
  <c r="P86" i="14"/>
  <c r="AE86" i="14"/>
  <c r="AD86" i="14"/>
  <c r="AC86" i="14"/>
  <c r="AB86" i="14"/>
  <c r="AA86" i="14"/>
  <c r="T86" i="14"/>
  <c r="X86" i="14"/>
  <c r="Q87" i="14"/>
  <c r="U87" i="14"/>
  <c r="Y87" i="14"/>
  <c r="P89" i="14"/>
  <c r="AE89" i="14"/>
  <c r="AD89" i="14"/>
  <c r="AC89" i="14"/>
  <c r="AA89" i="14"/>
  <c r="AB89" i="14"/>
  <c r="T89" i="14"/>
  <c r="X89" i="14"/>
  <c r="Q90" i="14"/>
  <c r="Q42" i="14"/>
  <c r="Q65" i="14"/>
  <c r="Q41" i="14"/>
  <c r="U42" i="14"/>
  <c r="U65" i="14"/>
  <c r="U41" i="14"/>
  <c r="Y42" i="14"/>
  <c r="Y65" i="14"/>
  <c r="Y41" i="14"/>
  <c r="R66" i="14"/>
  <c r="V66" i="14"/>
  <c r="N5" i="18"/>
  <c r="Z66" i="14"/>
  <c r="S67" i="14"/>
  <c r="W67" i="14"/>
  <c r="P68" i="14"/>
  <c r="AE68" i="14"/>
  <c r="AD68" i="14"/>
  <c r="AC68" i="14"/>
  <c r="AA68" i="14"/>
  <c r="AB68" i="14"/>
  <c r="T68" i="14"/>
  <c r="X68" i="14"/>
  <c r="Q69" i="14"/>
  <c r="U69" i="14"/>
  <c r="Y69" i="14"/>
  <c r="R70" i="14"/>
  <c r="V70" i="14"/>
  <c r="Z70" i="14"/>
  <c r="S71" i="14"/>
  <c r="W71" i="14"/>
  <c r="P72" i="14"/>
  <c r="AE72" i="14"/>
  <c r="AD72" i="14"/>
  <c r="AC72" i="14"/>
  <c r="AB72" i="14"/>
  <c r="AA72" i="14"/>
  <c r="T72" i="14"/>
  <c r="X72" i="14"/>
  <c r="Q73" i="14"/>
  <c r="U73" i="14"/>
  <c r="Y73" i="14"/>
  <c r="R74" i="14"/>
  <c r="V74" i="14"/>
  <c r="N13" i="18"/>
  <c r="Z74" i="14"/>
  <c r="S75" i="14"/>
  <c r="W75" i="14"/>
  <c r="P76" i="14"/>
  <c r="AE76" i="14"/>
  <c r="AD76" i="14"/>
  <c r="AC76" i="14"/>
  <c r="AA76" i="14"/>
  <c r="AB76" i="14"/>
  <c r="T76" i="14"/>
  <c r="X76" i="14"/>
  <c r="Q77" i="14"/>
  <c r="U77" i="14"/>
  <c r="X77" i="14"/>
  <c r="Q78" i="14"/>
  <c r="U78" i="14"/>
  <c r="Y78" i="14"/>
  <c r="R79" i="14"/>
  <c r="V79" i="14"/>
  <c r="N18" i="18"/>
  <c r="Z79" i="14"/>
  <c r="S80" i="14"/>
  <c r="W80" i="14"/>
  <c r="P81" i="14"/>
  <c r="AE81" i="14"/>
  <c r="AD81" i="14"/>
  <c r="AC81" i="14"/>
  <c r="AB81" i="14"/>
  <c r="AA81" i="14"/>
  <c r="T81" i="14"/>
  <c r="X81" i="14"/>
  <c r="Q82" i="14"/>
  <c r="U82" i="14"/>
  <c r="Y82" i="14"/>
  <c r="R83" i="14"/>
  <c r="V83" i="14"/>
  <c r="N22" i="18"/>
  <c r="Z83" i="14"/>
  <c r="S84" i="14"/>
  <c r="W84" i="14"/>
  <c r="T85" i="14"/>
  <c r="X85" i="14"/>
  <c r="Q86" i="14"/>
  <c r="U86" i="14"/>
  <c r="Y86" i="14"/>
  <c r="R87" i="14"/>
  <c r="R65" i="14"/>
  <c r="R41" i="14"/>
  <c r="R42" i="14"/>
  <c r="V65" i="14"/>
  <c r="V41" i="14"/>
  <c r="V42" i="14"/>
  <c r="N4" i="18"/>
  <c r="Z65" i="14"/>
  <c r="Z41" i="14"/>
  <c r="Z42" i="14"/>
  <c r="S66" i="14"/>
  <c r="W66" i="14"/>
  <c r="P67" i="14"/>
  <c r="AE67" i="14"/>
  <c r="AD67" i="14"/>
  <c r="AC67" i="14"/>
  <c r="AB67" i="14"/>
  <c r="AA67" i="14"/>
  <c r="T67" i="14"/>
  <c r="X67" i="14"/>
  <c r="R69" i="14"/>
  <c r="V69" i="14"/>
  <c r="N8" i="18"/>
  <c r="Z69" i="14"/>
  <c r="S70" i="14"/>
  <c r="W70" i="14"/>
  <c r="P71" i="14"/>
  <c r="AE71" i="14"/>
  <c r="AD71" i="14"/>
  <c r="AC71" i="14"/>
  <c r="AB71" i="14"/>
  <c r="AA71" i="14"/>
  <c r="T71" i="14"/>
  <c r="X71" i="14"/>
  <c r="R73" i="14"/>
  <c r="V73" i="14"/>
  <c r="N12" i="18"/>
  <c r="Z73" i="14"/>
  <c r="S74" i="14"/>
  <c r="W74" i="14"/>
  <c r="P75" i="14"/>
  <c r="AE75" i="14"/>
  <c r="AD75" i="14"/>
  <c r="AC75" i="14"/>
  <c r="AA75" i="14"/>
  <c r="AB75" i="14"/>
  <c r="T75" i="14"/>
  <c r="K14" i="18"/>
  <c r="X75" i="14"/>
  <c r="R77" i="14"/>
  <c r="V77" i="14"/>
  <c r="Y77" i="14"/>
  <c r="R78" i="14"/>
  <c r="V78" i="14"/>
  <c r="N17" i="18"/>
  <c r="Z78" i="14"/>
  <c r="S79" i="14"/>
  <c r="W79" i="14"/>
  <c r="P80" i="14"/>
  <c r="AE80" i="14"/>
  <c r="AD80" i="14"/>
  <c r="AC80" i="14"/>
  <c r="AA80" i="14"/>
  <c r="AB80" i="14"/>
  <c r="T80" i="14"/>
  <c r="X80" i="14"/>
  <c r="R82" i="14"/>
  <c r="V82" i="14"/>
  <c r="Z82" i="14"/>
  <c r="S83" i="14"/>
  <c r="W83" i="14"/>
  <c r="P84" i="14"/>
  <c r="AE84" i="14"/>
  <c r="AD84" i="14"/>
  <c r="AC84" i="14"/>
  <c r="AA84" i="14"/>
  <c r="AB84" i="14"/>
  <c r="T84" i="14"/>
  <c r="X84" i="14"/>
  <c r="Q85" i="14"/>
  <c r="AE85" i="14"/>
  <c r="AD85" i="14"/>
  <c r="AC85" i="14"/>
  <c r="AA85" i="14"/>
  <c r="AB85" i="14"/>
  <c r="U85" i="14"/>
  <c r="Y85" i="14"/>
  <c r="R86" i="14"/>
  <c r="V86" i="14"/>
  <c r="N25" i="18"/>
  <c r="Z86" i="14"/>
  <c r="S87" i="14"/>
  <c r="U90" i="14"/>
  <c r="L29" i="18"/>
  <c r="Y90" i="14"/>
  <c r="N30" i="18"/>
  <c r="Z91" i="14"/>
  <c r="P93" i="14"/>
  <c r="AE93" i="14"/>
  <c r="AD93" i="14"/>
  <c r="AC93" i="14"/>
  <c r="T93" i="14"/>
  <c r="X93" i="14"/>
  <c r="Q94" i="14"/>
  <c r="U94" i="14"/>
  <c r="Y94" i="14"/>
  <c r="N34" i="18"/>
  <c r="Z95" i="14"/>
  <c r="P97" i="14"/>
  <c r="AE97" i="14"/>
  <c r="AD97" i="14"/>
  <c r="AC97" i="14"/>
  <c r="T97" i="14"/>
  <c r="X97" i="14"/>
  <c r="Q98" i="14"/>
  <c r="U98" i="14"/>
  <c r="Y98" i="14"/>
  <c r="N38" i="18"/>
  <c r="Z99" i="14"/>
  <c r="AE80" i="15"/>
  <c r="AC83" i="15"/>
  <c r="AB98" i="14"/>
  <c r="V87" i="14"/>
  <c r="N26" i="18"/>
  <c r="Z87" i="14"/>
  <c r="T88" i="14"/>
  <c r="X88" i="14"/>
  <c r="Q89" i="14"/>
  <c r="U89" i="14"/>
  <c r="Y89" i="14"/>
  <c r="R90" i="14"/>
  <c r="V90" i="14"/>
  <c r="Z90" i="14"/>
  <c r="S91" i="14"/>
  <c r="W91" i="14"/>
  <c r="P92" i="14"/>
  <c r="AE92" i="14"/>
  <c r="AD92" i="14"/>
  <c r="AC92" i="14"/>
  <c r="T92" i="14"/>
  <c r="X92" i="14"/>
  <c r="Q93" i="14"/>
  <c r="U93" i="14"/>
  <c r="Y93" i="14"/>
  <c r="R94" i="14"/>
  <c r="V94" i="14"/>
  <c r="Z94" i="14"/>
  <c r="S95" i="14"/>
  <c r="W95" i="14"/>
  <c r="P96" i="14"/>
  <c r="AE96" i="14"/>
  <c r="AD96" i="14"/>
  <c r="AC96" i="14"/>
  <c r="T96" i="14"/>
  <c r="X96" i="14"/>
  <c r="Q97" i="14"/>
  <c r="U97" i="14"/>
  <c r="Y97" i="14"/>
  <c r="R98" i="14"/>
  <c r="V98" i="14"/>
  <c r="Z98" i="14"/>
  <c r="S99" i="14"/>
  <c r="W99" i="14"/>
  <c r="Z80" i="15"/>
  <c r="R83" i="15"/>
  <c r="AA93" i="14"/>
  <c r="AB97" i="14"/>
  <c r="AB93" i="14"/>
  <c r="W87" i="14"/>
  <c r="Q88" i="14"/>
  <c r="AE88" i="14"/>
  <c r="AD88" i="14"/>
  <c r="AC88" i="14"/>
  <c r="U88" i="14"/>
  <c r="Y88" i="14"/>
  <c r="R89" i="14"/>
  <c r="V89" i="14"/>
  <c r="Z89" i="14"/>
  <c r="F29" i="18"/>
  <c r="S90" i="14"/>
  <c r="W90" i="14"/>
  <c r="P91" i="14"/>
  <c r="AE91" i="14"/>
  <c r="AD91" i="14"/>
  <c r="AC91" i="14"/>
  <c r="T91" i="14"/>
  <c r="X91" i="14"/>
  <c r="U92" i="14"/>
  <c r="Y92" i="14"/>
  <c r="R93" i="14"/>
  <c r="V93" i="14"/>
  <c r="Z93" i="14"/>
  <c r="S94" i="14"/>
  <c r="W94" i="14"/>
  <c r="P95" i="14"/>
  <c r="AE95" i="14"/>
  <c r="AD95" i="14"/>
  <c r="AC95" i="14"/>
  <c r="T95" i="14"/>
  <c r="X95" i="14"/>
  <c r="U96" i="14"/>
  <c r="Y96" i="14"/>
  <c r="R97" i="14"/>
  <c r="V97" i="14"/>
  <c r="Z97" i="14"/>
  <c r="F37" i="18"/>
  <c r="S98" i="14"/>
  <c r="W98" i="14"/>
  <c r="P99" i="14"/>
  <c r="AE99" i="14"/>
  <c r="AD99" i="14"/>
  <c r="AC99" i="14"/>
  <c r="T99" i="14"/>
  <c r="X99" i="14"/>
  <c r="X82" i="15"/>
  <c r="AA80" i="15"/>
  <c r="AA99" i="14"/>
  <c r="AA91" i="14"/>
  <c r="AB83" i="15"/>
  <c r="AB96" i="14"/>
  <c r="AB92" i="14"/>
  <c r="AB88" i="14"/>
  <c r="AA96" i="14"/>
  <c r="P94" i="14"/>
  <c r="AE94" i="14"/>
  <c r="AD94" i="14"/>
  <c r="AC94" i="14"/>
  <c r="T94" i="14"/>
  <c r="X94" i="14"/>
  <c r="N35" i="18"/>
  <c r="Z96" i="14"/>
  <c r="P98" i="14"/>
  <c r="AE98" i="14"/>
  <c r="AD98" i="14"/>
  <c r="AC98" i="14"/>
  <c r="T98" i="14"/>
  <c r="X98" i="14"/>
  <c r="AC88" i="15"/>
  <c r="AA97" i="14"/>
  <c r="AA94" i="14"/>
  <c r="AB80" i="15"/>
  <c r="AB99" i="14"/>
  <c r="AB95" i="14"/>
  <c r="AB91" i="14"/>
  <c r="N19" i="19"/>
  <c r="N32" i="19"/>
  <c r="N36" i="19"/>
  <c r="N12" i="19"/>
  <c r="N16" i="19"/>
  <c r="N20" i="19"/>
  <c r="N31" i="19"/>
  <c r="N34" i="19"/>
  <c r="N38" i="19"/>
  <c r="N21" i="19"/>
  <c r="N25" i="19"/>
  <c r="N9" i="19"/>
  <c r="N4" i="19"/>
  <c r="Z42" i="15"/>
  <c r="Z41" i="15"/>
  <c r="N8" i="19"/>
  <c r="N15" i="19"/>
  <c r="N24" i="19"/>
  <c r="N30" i="19"/>
  <c r="N5" i="19"/>
  <c r="N6" i="19"/>
  <c r="N11" i="19"/>
  <c r="N17" i="19"/>
  <c r="N28" i="19"/>
  <c r="N35" i="19"/>
  <c r="N7" i="19"/>
  <c r="N23" i="19"/>
  <c r="N27" i="19"/>
  <c r="N33" i="19"/>
  <c r="N13" i="19"/>
  <c r="N18" i="19"/>
  <c r="N37" i="19"/>
  <c r="N10" i="19"/>
  <c r="N14" i="19"/>
  <c r="N22" i="19"/>
  <c r="N26" i="19"/>
  <c r="N29" i="19"/>
  <c r="X5" i="13"/>
  <c r="Z25" i="16"/>
  <c r="P5" i="9"/>
  <c r="P5" i="12" s="1"/>
  <c r="D4" i="18"/>
  <c r="F8" i="18"/>
  <c r="S6" i="15"/>
  <c r="S130" i="15" s="1"/>
  <c r="Q10" i="15"/>
  <c r="Q134" i="15" s="1"/>
  <c r="V18" i="15"/>
  <c r="U26" i="15"/>
  <c r="V28" i="15"/>
  <c r="U29" i="15"/>
  <c r="U153" i="15" s="1"/>
  <c r="S30" i="15"/>
  <c r="S154" i="15" s="1"/>
  <c r="T31" i="15"/>
  <c r="U32" i="15"/>
  <c r="U156" i="15" s="1"/>
  <c r="V33" i="15"/>
  <c r="P35" i="8"/>
  <c r="P35" i="16" s="1"/>
  <c r="P31" i="8"/>
  <c r="P31" i="16" s="1"/>
  <c r="P17" i="8"/>
  <c r="U22" i="8"/>
  <c r="U22" i="16" s="1"/>
  <c r="AB39" i="8"/>
  <c r="AB39" i="16" s="1"/>
  <c r="P39" i="20" s="1"/>
  <c r="N39" i="18"/>
  <c r="X5" i="15"/>
  <c r="X129" i="15" s="1"/>
  <c r="Q7" i="15"/>
  <c r="V13" i="15"/>
  <c r="V137" i="15" s="1"/>
  <c r="P23" i="15"/>
  <c r="P147" i="15" s="1"/>
  <c r="Y23" i="15"/>
  <c r="Y147" i="15" s="1"/>
  <c r="V24" i="15"/>
  <c r="V148" i="15" s="1"/>
  <c r="W26" i="15"/>
  <c r="T27" i="15"/>
  <c r="X28" i="15"/>
  <c r="Y35" i="15"/>
  <c r="J20" i="18"/>
  <c r="Y5" i="15"/>
  <c r="Y129" i="15" s="1"/>
  <c r="S9" i="15"/>
  <c r="Q16" i="15"/>
  <c r="Q140" i="15" s="1"/>
  <c r="T21" i="15"/>
  <c r="X33" i="15"/>
  <c r="D20" i="18"/>
  <c r="F4" i="18"/>
  <c r="L5" i="18"/>
  <c r="G6" i="18"/>
  <c r="H8" i="18"/>
  <c r="I9" i="18"/>
  <c r="G14" i="18"/>
  <c r="S39" i="14"/>
  <c r="S163" i="14" s="1"/>
  <c r="Y39" i="14"/>
  <c r="Y163" i="14" s="1"/>
  <c r="T7" i="15"/>
  <c r="T131" i="15" s="1"/>
  <c r="U10" i="15"/>
  <c r="U134" i="15" s="1"/>
  <c r="Q11" i="15"/>
  <c r="X13" i="15"/>
  <c r="X137" i="15" s="1"/>
  <c r="S18" i="15"/>
  <c r="V22" i="15"/>
  <c r="V146" i="15" s="1"/>
  <c r="U23" i="15"/>
  <c r="Q24" i="15"/>
  <c r="Q148" i="15" s="1"/>
  <c r="Q26" i="15"/>
  <c r="Q150" i="15" s="1"/>
  <c r="Q29" i="15"/>
  <c r="Q153" i="15" s="1"/>
  <c r="Y33" i="15"/>
  <c r="M33" i="19" s="1"/>
  <c r="Q38" i="15"/>
  <c r="Q162" i="15" s="1"/>
  <c r="T39" i="14"/>
  <c r="T163" i="14" s="1"/>
  <c r="Q5" i="15"/>
  <c r="Q129" i="15" s="1"/>
  <c r="X7" i="15"/>
  <c r="L7" i="19" s="1"/>
  <c r="V8" i="15"/>
  <c r="R11" i="15"/>
  <c r="F11" i="19" s="1"/>
  <c r="T18" i="15"/>
  <c r="T142" i="15" s="1"/>
  <c r="X22" i="15"/>
  <c r="R24" i="15"/>
  <c r="R148" i="15" s="1"/>
  <c r="R29" i="15"/>
  <c r="R153" i="15" s="1"/>
  <c r="U38" i="15"/>
  <c r="U162" i="15" s="1"/>
  <c r="AC36" i="13"/>
  <c r="Z16" i="9"/>
  <c r="Z16" i="12" s="1"/>
  <c r="H15" i="18"/>
  <c r="D25" i="18"/>
  <c r="H29" i="18"/>
  <c r="D31" i="18"/>
  <c r="R39" i="14"/>
  <c r="R163" i="14" s="1"/>
  <c r="S5" i="15"/>
  <c r="S129" i="15" s="1"/>
  <c r="U9" i="15"/>
  <c r="V11" i="15"/>
  <c r="Y14" i="15"/>
  <c r="Y138" i="15" s="1"/>
  <c r="U20" i="15"/>
  <c r="P24" i="15"/>
  <c r="P148" i="15" s="1"/>
  <c r="T36" i="15"/>
  <c r="T160" i="15" s="1"/>
  <c r="Z39" i="15"/>
  <c r="Z163" i="15" s="1"/>
  <c r="P28" i="8"/>
  <c r="Q20" i="8"/>
  <c r="T20" i="8"/>
  <c r="T15" i="8"/>
  <c r="T15" i="16" s="1"/>
  <c r="AC38" i="17"/>
  <c r="AC9" i="12"/>
  <c r="AC9" i="13"/>
  <c r="Q36" i="20"/>
  <c r="Q39" i="19"/>
  <c r="AC31" i="13"/>
  <c r="AC24" i="13"/>
  <c r="AC37" i="13"/>
  <c r="Q16" i="20"/>
  <c r="H4" i="18"/>
  <c r="H5" i="18"/>
  <c r="I6" i="18"/>
  <c r="H12" i="18"/>
  <c r="M21" i="18"/>
  <c r="D23" i="18"/>
  <c r="J23" i="18"/>
  <c r="L25" i="18"/>
  <c r="W5" i="15"/>
  <c r="W129" i="15" s="1"/>
  <c r="X8" i="15"/>
  <c r="W9" i="15"/>
  <c r="V16" i="15"/>
  <c r="V140" i="15" s="1"/>
  <c r="Q30" i="15"/>
  <c r="Q154" i="15" s="1"/>
  <c r="U34" i="15"/>
  <c r="U158" i="15" s="1"/>
  <c r="Y21" i="8"/>
  <c r="Y17" i="8"/>
  <c r="AC22" i="13"/>
  <c r="AC35" i="13"/>
  <c r="AC23" i="13"/>
  <c r="AC14" i="13"/>
  <c r="AC16" i="13"/>
  <c r="AC33" i="13"/>
  <c r="AC15" i="17"/>
  <c r="Q12" i="20"/>
  <c r="AC32" i="13"/>
  <c r="AC19" i="13"/>
  <c r="AC25" i="13"/>
  <c r="Q29" i="20"/>
  <c r="AA41" i="4"/>
  <c r="Q19" i="20"/>
  <c r="Q25" i="20"/>
  <c r="T4" i="15"/>
  <c r="T128" i="15" s="1"/>
  <c r="P5" i="15"/>
  <c r="S15" i="15"/>
  <c r="S139" i="15" s="1"/>
  <c r="R19" i="15"/>
  <c r="R143" i="15" s="1"/>
  <c r="Y28" i="15"/>
  <c r="AA39" i="15"/>
  <c r="AA163" i="15" s="1"/>
  <c r="AC17" i="12"/>
  <c r="AC17" i="13"/>
  <c r="AC11" i="13"/>
  <c r="AC15" i="12"/>
  <c r="Q10" i="20"/>
  <c r="AC12" i="12"/>
  <c r="AC12" i="13"/>
  <c r="Q26" i="20"/>
  <c r="Q13" i="20"/>
  <c r="Q5" i="20"/>
  <c r="Q7" i="20"/>
  <c r="AC29" i="13"/>
  <c r="AC20" i="17"/>
  <c r="Q15" i="20"/>
  <c r="Q32" i="20"/>
  <c r="Z28" i="12"/>
  <c r="Z28" i="16"/>
  <c r="E15" i="18"/>
  <c r="G31" i="18"/>
  <c r="K35" i="18"/>
  <c r="V39" i="14"/>
  <c r="V163" i="14" s="1"/>
  <c r="W14" i="15"/>
  <c r="W138" i="15" s="1"/>
  <c r="V21" i="15"/>
  <c r="R23" i="15"/>
  <c r="T25" i="15"/>
  <c r="T149" i="15" s="1"/>
  <c r="U30" i="15"/>
  <c r="Q33" i="15"/>
  <c r="Y34" i="15"/>
  <c r="Y158" i="15" s="1"/>
  <c r="AC34" i="13"/>
  <c r="AC8" i="13"/>
  <c r="AC4" i="13"/>
  <c r="AC10" i="13"/>
  <c r="AC30" i="13"/>
  <c r="AC26" i="13"/>
  <c r="AC13" i="13"/>
  <c r="AC5" i="13"/>
  <c r="AC7" i="17"/>
  <c r="AC28" i="13"/>
  <c r="AC6" i="12"/>
  <c r="AC6" i="13"/>
  <c r="Z4" i="9"/>
  <c r="E21" i="18"/>
  <c r="E27" i="18"/>
  <c r="I31" i="18"/>
  <c r="D32" i="18"/>
  <c r="J33" i="18"/>
  <c r="P13" i="15"/>
  <c r="P137" i="15" s="1"/>
  <c r="X14" i="15"/>
  <c r="X138" i="15" s="1"/>
  <c r="U15" i="15"/>
  <c r="Q28" i="15"/>
  <c r="Q152" i="15" s="1"/>
  <c r="W30" i="15"/>
  <c r="K30" i="19" s="1"/>
  <c r="S33" i="15"/>
  <c r="Q4" i="8"/>
  <c r="Q4" i="9" s="1"/>
  <c r="R20" i="8"/>
  <c r="AC36" i="12"/>
  <c r="Q39" i="20"/>
  <c r="Q31" i="20"/>
  <c r="Q24" i="20"/>
  <c r="Q37" i="20"/>
  <c r="AC18" i="13"/>
  <c r="Z8" i="12"/>
  <c r="Z8" i="13"/>
  <c r="AC11" i="12"/>
  <c r="Z38" i="16"/>
  <c r="U13" i="9"/>
  <c r="U13" i="13" s="1"/>
  <c r="AC14" i="12"/>
  <c r="Z38" i="12"/>
  <c r="D18" i="18"/>
  <c r="E13" i="18"/>
  <c r="D16" i="18"/>
  <c r="J16" i="18"/>
  <c r="J17" i="18"/>
  <c r="E18" i="18"/>
  <c r="J18" i="18"/>
  <c r="F19" i="18"/>
  <c r="K20" i="18"/>
  <c r="J25" i="18"/>
  <c r="M27" i="18"/>
  <c r="AC34" i="12"/>
  <c r="K27" i="18"/>
  <c r="N21" i="18"/>
  <c r="J9" i="18"/>
  <c r="K10" i="18"/>
  <c r="K12" i="18"/>
  <c r="M14" i="18"/>
  <c r="G15" i="18"/>
  <c r="G17" i="18"/>
  <c r="H20" i="18"/>
  <c r="AC22" i="12"/>
  <c r="AC28" i="12"/>
  <c r="AC35" i="12"/>
  <c r="D12" i="18"/>
  <c r="G23" i="18"/>
  <c r="Z38" i="13"/>
  <c r="D7" i="18"/>
  <c r="I7" i="18"/>
  <c r="D21" i="18"/>
  <c r="D33" i="18"/>
  <c r="E35" i="18"/>
  <c r="V25" i="15"/>
  <c r="V149" i="15" s="1"/>
  <c r="Q13" i="8"/>
  <c r="Q13" i="16" s="1"/>
  <c r="Q13" i="15"/>
  <c r="Q137" i="15" s="1"/>
  <c r="T12" i="8"/>
  <c r="T12" i="15"/>
  <c r="T136" i="15" s="1"/>
  <c r="U27" i="8"/>
  <c r="U27" i="16" s="1"/>
  <c r="U27" i="15"/>
  <c r="U151" i="15" s="1"/>
  <c r="U6" i="8"/>
  <c r="U6" i="15"/>
  <c r="V36" i="8"/>
  <c r="V36" i="9" s="1"/>
  <c r="V36" i="12" s="1"/>
  <c r="V36" i="15"/>
  <c r="V160" i="15" s="1"/>
  <c r="V30" i="8"/>
  <c r="V30" i="16" s="1"/>
  <c r="V30" i="15"/>
  <c r="Y27" i="8"/>
  <c r="Y27" i="15"/>
  <c r="Y13" i="8"/>
  <c r="Y13" i="15"/>
  <c r="AB33" i="13"/>
  <c r="AA38" i="16"/>
  <c r="AA38" i="9"/>
  <c r="AA38" i="12" s="1"/>
  <c r="AA32" i="9"/>
  <c r="AA32" i="12" s="1"/>
  <c r="AA32" i="16"/>
  <c r="N32" i="20" s="1"/>
  <c r="AA26" i="16"/>
  <c r="AA26" i="9"/>
  <c r="AA26" i="12" s="1"/>
  <c r="AA20" i="9"/>
  <c r="AA20" i="12" s="1"/>
  <c r="AA20" i="16"/>
  <c r="N20" i="20" s="1"/>
  <c r="AA14" i="16"/>
  <c r="N14" i="20" s="1"/>
  <c r="AA14" i="9"/>
  <c r="AA14" i="12" s="1"/>
  <c r="AA8" i="9"/>
  <c r="AA8" i="12" s="1"/>
  <c r="AA8" i="16"/>
  <c r="N10" i="18"/>
  <c r="M10" i="18"/>
  <c r="L12" i="18"/>
  <c r="G16" i="18"/>
  <c r="M23" i="18"/>
  <c r="N23" i="18"/>
  <c r="T17" i="15"/>
  <c r="T141" i="15" s="1"/>
  <c r="U37" i="15"/>
  <c r="T38" i="15"/>
  <c r="T162" i="15" s="1"/>
  <c r="U11" i="8"/>
  <c r="U11" i="16" s="1"/>
  <c r="U11" i="15"/>
  <c r="Y26" i="8"/>
  <c r="Y26" i="15"/>
  <c r="L26" i="19" s="1"/>
  <c r="Y12" i="8"/>
  <c r="Y12" i="9" s="1"/>
  <c r="Y12" i="13" s="1"/>
  <c r="Y12" i="15"/>
  <c r="Y136" i="15" s="1"/>
  <c r="R30" i="8"/>
  <c r="R30" i="9" s="1"/>
  <c r="R30" i="13" s="1"/>
  <c r="R30" i="15"/>
  <c r="R154" i="15" s="1"/>
  <c r="R21" i="8"/>
  <c r="R21" i="16" s="1"/>
  <c r="R21" i="15"/>
  <c r="J7" i="18"/>
  <c r="R35" i="8"/>
  <c r="R35" i="15"/>
  <c r="R159" i="15" s="1"/>
  <c r="T33" i="8"/>
  <c r="T33" i="15"/>
  <c r="T157" i="15" s="1"/>
  <c r="M9" i="18"/>
  <c r="N9" i="18"/>
  <c r="D11" i="18"/>
  <c r="N19" i="18"/>
  <c r="M19" i="18"/>
  <c r="I23" i="18"/>
  <c r="D24" i="18"/>
  <c r="M32" i="18"/>
  <c r="N32" i="18"/>
  <c r="Q8" i="15"/>
  <c r="Q132" i="15" s="1"/>
  <c r="U12" i="15"/>
  <c r="U136" i="15" s="1"/>
  <c r="T28" i="15"/>
  <c r="T152" i="15" s="1"/>
  <c r="P38" i="8"/>
  <c r="P38" i="15"/>
  <c r="P162" i="15" s="1"/>
  <c r="S16" i="15"/>
  <c r="S140" i="15" s="1"/>
  <c r="S16" i="8"/>
  <c r="S16" i="16" s="1"/>
  <c r="W20" i="8"/>
  <c r="W20" i="9" s="1"/>
  <c r="W20" i="15"/>
  <c r="X36" i="8"/>
  <c r="X32" i="15"/>
  <c r="X156" i="15" s="1"/>
  <c r="X32" i="8"/>
  <c r="X27" i="8"/>
  <c r="X27" i="16" s="1"/>
  <c r="X17" i="8"/>
  <c r="X17" i="15"/>
  <c r="X11" i="8"/>
  <c r="X11" i="15"/>
  <c r="P16" i="8"/>
  <c r="P16" i="15"/>
  <c r="Q9" i="8"/>
  <c r="Q9" i="16" s="1"/>
  <c r="Q9" i="15"/>
  <c r="R17" i="8"/>
  <c r="R17" i="15"/>
  <c r="R141" i="15" s="1"/>
  <c r="V31" i="8"/>
  <c r="V31" i="15"/>
  <c r="I41" i="4"/>
  <c r="F9" i="18"/>
  <c r="L13" i="18"/>
  <c r="M6" i="18"/>
  <c r="N6" i="18"/>
  <c r="M7" i="18"/>
  <c r="N7" i="18"/>
  <c r="M31" i="18"/>
  <c r="N31" i="18"/>
  <c r="U7" i="15"/>
  <c r="Q32" i="8"/>
  <c r="Q32" i="15"/>
  <c r="Q156" i="15" s="1"/>
  <c r="S27" i="8"/>
  <c r="S27" i="16" s="1"/>
  <c r="S27" i="15"/>
  <c r="S151" i="15" s="1"/>
  <c r="S21" i="8"/>
  <c r="S21" i="15"/>
  <c r="S145" i="15" s="1"/>
  <c r="V6" i="8"/>
  <c r="V6" i="15"/>
  <c r="J6" i="19" s="1"/>
  <c r="AA10" i="13"/>
  <c r="J6" i="18"/>
  <c r="N11" i="18"/>
  <c r="M11" i="18"/>
  <c r="Z28" i="13"/>
  <c r="G5" i="18"/>
  <c r="K9" i="18"/>
  <c r="D10" i="18"/>
  <c r="J15" i="18"/>
  <c r="D17" i="18"/>
  <c r="J19" i="18"/>
  <c r="E23" i="18"/>
  <c r="M28" i="18"/>
  <c r="N28" i="18"/>
  <c r="M29" i="18"/>
  <c r="N29" i="18"/>
  <c r="U36" i="15"/>
  <c r="U160" i="15" s="1"/>
  <c r="R12" i="8"/>
  <c r="R12" i="16" s="1"/>
  <c r="R7" i="8"/>
  <c r="R7" i="15"/>
  <c r="S32" i="8"/>
  <c r="S32" i="15"/>
  <c r="S156" i="15" s="1"/>
  <c r="S26" i="8"/>
  <c r="S26" i="15"/>
  <c r="S150" i="15" s="1"/>
  <c r="V26" i="8"/>
  <c r="V26" i="15"/>
  <c r="V20" i="8"/>
  <c r="V20" i="15"/>
  <c r="V15" i="8"/>
  <c r="V15" i="15"/>
  <c r="V5" i="8"/>
  <c r="V5" i="15"/>
  <c r="W35" i="8"/>
  <c r="W35" i="15"/>
  <c r="W159" i="15" s="1"/>
  <c r="W24" i="8"/>
  <c r="W24" i="15"/>
  <c r="AC38" i="12"/>
  <c r="D5" i="18"/>
  <c r="L8" i="18"/>
  <c r="G9" i="18"/>
  <c r="I12" i="18"/>
  <c r="D15" i="18"/>
  <c r="M16" i="18"/>
  <c r="N16" i="18"/>
  <c r="F18" i="18"/>
  <c r="I20" i="18"/>
  <c r="L37" i="18"/>
  <c r="R14" i="15"/>
  <c r="R138" i="15" s="1"/>
  <c r="Q21" i="15"/>
  <c r="Q145" i="15" s="1"/>
  <c r="P25" i="15"/>
  <c r="P149" i="15" s="1"/>
  <c r="R33" i="15"/>
  <c r="P10" i="8"/>
  <c r="P10" i="15"/>
  <c r="T5" i="8"/>
  <c r="T5" i="15"/>
  <c r="U21" i="8"/>
  <c r="U21" i="15"/>
  <c r="X35" i="8"/>
  <c r="X35" i="15"/>
  <c r="Y11" i="15"/>
  <c r="Y11" i="8"/>
  <c r="AB4" i="13"/>
  <c r="AB33" i="16"/>
  <c r="P33" i="20" s="1"/>
  <c r="AB33" i="12"/>
  <c r="AB27" i="13"/>
  <c r="AB22" i="9"/>
  <c r="AB22" i="12" s="1"/>
  <c r="AB22" i="16"/>
  <c r="P22" i="20" s="1"/>
  <c r="AB16" i="9"/>
  <c r="AB16" i="12" s="1"/>
  <c r="AB16" i="16"/>
  <c r="P16" i="20" s="1"/>
  <c r="AB11" i="9"/>
  <c r="AB11" i="12" s="1"/>
  <c r="AB11" i="16"/>
  <c r="P11" i="20" s="1"/>
  <c r="AB5" i="9"/>
  <c r="AB5" i="16"/>
  <c r="P5" i="20" s="1"/>
  <c r="AC20" i="12"/>
  <c r="E4" i="18"/>
  <c r="K5" i="18"/>
  <c r="F6" i="18"/>
  <c r="L7" i="18"/>
  <c r="G8" i="18"/>
  <c r="L9" i="18"/>
  <c r="G10" i="18"/>
  <c r="E14" i="18"/>
  <c r="L18" i="18"/>
  <c r="L21" i="18"/>
  <c r="M24" i="18"/>
  <c r="N24" i="18"/>
  <c r="I25" i="18"/>
  <c r="M25" i="18"/>
  <c r="J27" i="18"/>
  <c r="D28" i="18"/>
  <c r="E29" i="18"/>
  <c r="F31" i="18"/>
  <c r="L33" i="18"/>
  <c r="M35" i="18"/>
  <c r="M36" i="18"/>
  <c r="H37" i="18"/>
  <c r="M37" i="18"/>
  <c r="U39" i="14"/>
  <c r="U163" i="14" s="1"/>
  <c r="R9" i="15"/>
  <c r="R133" i="15" s="1"/>
  <c r="P32" i="15"/>
  <c r="W32" i="15"/>
  <c r="W156" i="15" s="1"/>
  <c r="P22" i="8"/>
  <c r="P22" i="16" s="1"/>
  <c r="Q15" i="8"/>
  <c r="Q15" i="16" s="1"/>
  <c r="S29" i="15"/>
  <c r="S153" i="15" s="1"/>
  <c r="S29" i="8"/>
  <c r="S13" i="8"/>
  <c r="T30" i="8"/>
  <c r="T30" i="15"/>
  <c r="T154" i="15" s="1"/>
  <c r="T9" i="8"/>
  <c r="T9" i="16" s="1"/>
  <c r="T9" i="15"/>
  <c r="W22" i="8"/>
  <c r="W22" i="9" s="1"/>
  <c r="W17" i="8"/>
  <c r="W17" i="9" s="1"/>
  <c r="W17" i="15"/>
  <c r="W12" i="8"/>
  <c r="W12" i="15"/>
  <c r="W136" i="15" s="1"/>
  <c r="AB38" i="16"/>
  <c r="P38" i="20" s="1"/>
  <c r="AB38" i="9"/>
  <c r="AB38" i="12" s="1"/>
  <c r="AB32" i="9"/>
  <c r="AB32" i="12" s="1"/>
  <c r="AB32" i="16"/>
  <c r="P32" i="20" s="1"/>
  <c r="AB27" i="16"/>
  <c r="P27" i="20" s="1"/>
  <c r="AB27" i="12"/>
  <c r="AB21" i="9"/>
  <c r="AB21" i="12" s="1"/>
  <c r="AB21" i="16"/>
  <c r="P21" i="20" s="1"/>
  <c r="AB15" i="13"/>
  <c r="AB10" i="9"/>
  <c r="AB10" i="12" s="1"/>
  <c r="AB10" i="16"/>
  <c r="P10" i="20" s="1"/>
  <c r="AB4" i="12"/>
  <c r="AB4" i="16"/>
  <c r="P4" i="20" s="1"/>
  <c r="AA6" i="13"/>
  <c r="Q39" i="14"/>
  <c r="Q163" i="14" s="1"/>
  <c r="S23" i="8"/>
  <c r="S23" i="16" s="1"/>
  <c r="S23" i="15"/>
  <c r="T35" i="8"/>
  <c r="T35" i="15"/>
  <c r="T159" i="15" s="1"/>
  <c r="T24" i="8"/>
  <c r="T24" i="15"/>
  <c r="T148" i="15" s="1"/>
  <c r="X38" i="15"/>
  <c r="X38" i="8"/>
  <c r="Y29" i="15"/>
  <c r="Y153" i="15" s="1"/>
  <c r="Y29" i="8"/>
  <c r="AA30" i="13"/>
  <c r="AA35" i="9"/>
  <c r="AA35" i="12" s="1"/>
  <c r="AA35" i="16"/>
  <c r="AA29" i="9"/>
  <c r="AA29" i="12" s="1"/>
  <c r="AA29" i="16"/>
  <c r="AA23" i="9"/>
  <c r="AA23" i="16"/>
  <c r="AA17" i="9"/>
  <c r="AA17" i="12" s="1"/>
  <c r="AA17" i="16"/>
  <c r="AA11" i="9"/>
  <c r="AA11" i="16"/>
  <c r="AA5" i="16"/>
  <c r="N37" i="18"/>
  <c r="AC39" i="9"/>
  <c r="AC39" i="12" s="1"/>
  <c r="AB39" i="15"/>
  <c r="AB163" i="15" s="1"/>
  <c r="I33" i="18"/>
  <c r="M33" i="18"/>
  <c r="N33" i="18"/>
  <c r="J35" i="18"/>
  <c r="D36" i="18"/>
  <c r="E37" i="18"/>
  <c r="S4" i="15"/>
  <c r="S128" i="15" s="1"/>
  <c r="Q6" i="15"/>
  <c r="Q130" i="15" s="1"/>
  <c r="U14" i="15"/>
  <c r="U138" i="15" s="1"/>
  <c r="R37" i="15"/>
  <c r="R32" i="15"/>
  <c r="R32" i="8"/>
  <c r="S8" i="8"/>
  <c r="S8" i="15"/>
  <c r="S132" i="15" s="1"/>
  <c r="W31" i="8"/>
  <c r="W31" i="16" s="1"/>
  <c r="W31" i="15"/>
  <c r="W155" i="15" s="1"/>
  <c r="Y8" i="8"/>
  <c r="Y8" i="15"/>
  <c r="AB36" i="9"/>
  <c r="AB36" i="12" s="1"/>
  <c r="AB36" i="16"/>
  <c r="P36" i="20" s="1"/>
  <c r="AB30" i="9"/>
  <c r="AB30" i="16"/>
  <c r="AB25" i="9"/>
  <c r="AB25" i="12" s="1"/>
  <c r="AB25" i="16"/>
  <c r="P25" i="20" s="1"/>
  <c r="AB19" i="9"/>
  <c r="AB19" i="12" s="1"/>
  <c r="AB19" i="16"/>
  <c r="P19" i="20" s="1"/>
  <c r="AB14" i="9"/>
  <c r="AB14" i="12" s="1"/>
  <c r="AB14" i="16"/>
  <c r="P14" i="20" s="1"/>
  <c r="AB8" i="9"/>
  <c r="AB8" i="16"/>
  <c r="AA34" i="9"/>
  <c r="AA34" i="12" s="1"/>
  <c r="AA34" i="16"/>
  <c r="AA28" i="9"/>
  <c r="AA28" i="16"/>
  <c r="AA22" i="16"/>
  <c r="AA22" i="9"/>
  <c r="AA22" i="12" s="1"/>
  <c r="AA16" i="9"/>
  <c r="AA16" i="16"/>
  <c r="N16" i="20" s="1"/>
  <c r="AA10" i="12"/>
  <c r="AA10" i="16"/>
  <c r="AA4" i="9"/>
  <c r="AA4" i="12" s="1"/>
  <c r="AA4" i="16"/>
  <c r="N4" i="20" s="1"/>
  <c r="N36" i="18"/>
  <c r="AB37" i="9"/>
  <c r="AB37" i="12" s="1"/>
  <c r="AB37" i="16"/>
  <c r="P37" i="20" s="1"/>
  <c r="AB31" i="9"/>
  <c r="AB31" i="16"/>
  <c r="P31" i="20" s="1"/>
  <c r="AB26" i="9"/>
  <c r="AB26" i="12" s="1"/>
  <c r="AB26" i="16"/>
  <c r="P26" i="20" s="1"/>
  <c r="AB20" i="9"/>
  <c r="AB20" i="12" s="1"/>
  <c r="AB20" i="16"/>
  <c r="AB15" i="16"/>
  <c r="P15" i="20" s="1"/>
  <c r="AB15" i="12"/>
  <c r="AB9" i="9"/>
  <c r="AB9" i="16"/>
  <c r="AA33" i="9"/>
  <c r="AA33" i="12" s="1"/>
  <c r="AA33" i="16"/>
  <c r="N33" i="20" s="1"/>
  <c r="AA27" i="9"/>
  <c r="AA27" i="16"/>
  <c r="AA21" i="9"/>
  <c r="AA21" i="12" s="1"/>
  <c r="AA21" i="16"/>
  <c r="AA15" i="9"/>
  <c r="AA15" i="16"/>
  <c r="AA9" i="9"/>
  <c r="AA9" i="12" s="1"/>
  <c r="AA9" i="16"/>
  <c r="W19" i="15"/>
  <c r="X25" i="15"/>
  <c r="W28" i="15"/>
  <c r="X34" i="15"/>
  <c r="X158" i="15" s="1"/>
  <c r="AB35" i="9"/>
  <c r="AB35" i="12" s="1"/>
  <c r="AB35" i="16"/>
  <c r="P35" i="20" s="1"/>
  <c r="AB29" i="9"/>
  <c r="AB29" i="12" s="1"/>
  <c r="AB29" i="16"/>
  <c r="P29" i="20" s="1"/>
  <c r="AB24" i="9"/>
  <c r="AB24" i="12" s="1"/>
  <c r="AB24" i="16"/>
  <c r="P24" i="20" s="1"/>
  <c r="AB18" i="9"/>
  <c r="AB18" i="12" s="1"/>
  <c r="AB18" i="16"/>
  <c r="P18" i="20" s="1"/>
  <c r="AB13" i="9"/>
  <c r="AB13" i="12" s="1"/>
  <c r="AB13" i="16"/>
  <c r="P13" i="20" s="1"/>
  <c r="AB7" i="9"/>
  <c r="AB7" i="12" s="1"/>
  <c r="AB7" i="16"/>
  <c r="P7" i="20" s="1"/>
  <c r="AA37" i="9"/>
  <c r="AA37" i="12" s="1"/>
  <c r="AA37" i="16"/>
  <c r="N37" i="20" s="1"/>
  <c r="AA31" i="9"/>
  <c r="AA31" i="12" s="1"/>
  <c r="AA31" i="16"/>
  <c r="N31" i="20" s="1"/>
  <c r="AA25" i="9"/>
  <c r="AA25" i="12" s="1"/>
  <c r="AA25" i="16"/>
  <c r="AA19" i="9"/>
  <c r="AA19" i="12" s="1"/>
  <c r="AA19" i="16"/>
  <c r="AA13" i="9"/>
  <c r="AA13" i="12" s="1"/>
  <c r="AA13" i="16"/>
  <c r="N13" i="20" s="1"/>
  <c r="AA7" i="9"/>
  <c r="AA7" i="12" s="1"/>
  <c r="AA7" i="16"/>
  <c r="AB34" i="9"/>
  <c r="AB34" i="12" s="1"/>
  <c r="AB34" i="16"/>
  <c r="AB28" i="9"/>
  <c r="AB28" i="16"/>
  <c r="P28" i="20" s="1"/>
  <c r="AB23" i="9"/>
  <c r="AB23" i="12" s="1"/>
  <c r="AB23" i="16"/>
  <c r="AB17" i="9"/>
  <c r="AB17" i="16"/>
  <c r="AB12" i="16"/>
  <c r="P12" i="20" s="1"/>
  <c r="AB12" i="12"/>
  <c r="AB6" i="9"/>
  <c r="AB6" i="16"/>
  <c r="P6" i="20" s="1"/>
  <c r="AA36" i="9"/>
  <c r="AA36" i="12" s="1"/>
  <c r="AA36" i="16"/>
  <c r="AA30" i="16"/>
  <c r="N30" i="20" s="1"/>
  <c r="AA30" i="12"/>
  <c r="AA24" i="9"/>
  <c r="AA24" i="12" s="1"/>
  <c r="AA24" i="16"/>
  <c r="AA18" i="9"/>
  <c r="AA18" i="12" s="1"/>
  <c r="AA18" i="16"/>
  <c r="N18" i="20" s="1"/>
  <c r="AA12" i="9"/>
  <c r="AA12" i="12" s="1"/>
  <c r="AA12" i="16"/>
  <c r="AA6" i="16"/>
  <c r="AA6" i="12"/>
  <c r="H8" i="19"/>
  <c r="M7" i="19"/>
  <c r="M37" i="19"/>
  <c r="Z34" i="9"/>
  <c r="Z34" i="12" s="1"/>
  <c r="Z26" i="13"/>
  <c r="Z6" i="12"/>
  <c r="Z9" i="12"/>
  <c r="Z6" i="13"/>
  <c r="Z22" i="9"/>
  <c r="Z22" i="12" s="1"/>
  <c r="Z22" i="16"/>
  <c r="Z18" i="9"/>
  <c r="Z18" i="12" s="1"/>
  <c r="Z10" i="9"/>
  <c r="Z10" i="16"/>
  <c r="Z34" i="16"/>
  <c r="Z29" i="12"/>
  <c r="Z39" i="8"/>
  <c r="Z39" i="16" s="1"/>
  <c r="Z26" i="16"/>
  <c r="Q27" i="9"/>
  <c r="Q27" i="12" s="1"/>
  <c r="Z31" i="9"/>
  <c r="Z31" i="12" s="1"/>
  <c r="Z27" i="9"/>
  <c r="Z27" i="12" s="1"/>
  <c r="Z27" i="16"/>
  <c r="Z23" i="9"/>
  <c r="Z23" i="12" s="1"/>
  <c r="Z23" i="16"/>
  <c r="Z19" i="9"/>
  <c r="Z19" i="16"/>
  <c r="Z15" i="9"/>
  <c r="Z15" i="16"/>
  <c r="Z7" i="9"/>
  <c r="Z7" i="12" s="1"/>
  <c r="Z7" i="16"/>
  <c r="Z32" i="13"/>
  <c r="Z32" i="12"/>
  <c r="Z12" i="13"/>
  <c r="Z12" i="12"/>
  <c r="L30" i="19"/>
  <c r="Q37" i="8"/>
  <c r="Q37" i="15"/>
  <c r="Q161" i="15" s="1"/>
  <c r="S37" i="8"/>
  <c r="S37" i="15"/>
  <c r="S161" i="15" s="1"/>
  <c r="T22" i="8"/>
  <c r="T22" i="15"/>
  <c r="T146" i="15" s="1"/>
  <c r="U19" i="8"/>
  <c r="U19" i="15"/>
  <c r="W25" i="8"/>
  <c r="W25" i="15"/>
  <c r="W16" i="8"/>
  <c r="W16" i="15"/>
  <c r="X12" i="8"/>
  <c r="X12" i="15"/>
  <c r="X136" i="15" s="1"/>
  <c r="Y36" i="8"/>
  <c r="Y36" i="15"/>
  <c r="Y160" i="15" s="1"/>
  <c r="J41" i="4"/>
  <c r="W7" i="15"/>
  <c r="S19" i="15"/>
  <c r="M24" i="19"/>
  <c r="J29" i="19"/>
  <c r="Q12" i="15"/>
  <c r="Q136" i="15" s="1"/>
  <c r="P14" i="15"/>
  <c r="T19" i="15"/>
  <c r="Y20" i="15"/>
  <c r="U25" i="15"/>
  <c r="M25" i="19"/>
  <c r="Q39" i="4"/>
  <c r="X9" i="15"/>
  <c r="T13" i="15"/>
  <c r="T137" i="15" s="1"/>
  <c r="J18" i="19"/>
  <c r="S34" i="15"/>
  <c r="S158" i="15" s="1"/>
  <c r="V38" i="8"/>
  <c r="V38" i="15"/>
  <c r="V34" i="8"/>
  <c r="V34" i="15"/>
  <c r="V158" i="15" s="1"/>
  <c r="W36" i="8"/>
  <c r="W36" i="15"/>
  <c r="W160" i="15" s="1"/>
  <c r="Y38" i="8"/>
  <c r="Y38" i="15"/>
  <c r="Z35" i="9"/>
  <c r="Z35" i="16"/>
  <c r="P12" i="15"/>
  <c r="P136" i="15" s="1"/>
  <c r="S12" i="15"/>
  <c r="S136" i="15" s="1"/>
  <c r="R15" i="15"/>
  <c r="R139" i="15" s="1"/>
  <c r="U17" i="15"/>
  <c r="Y18" i="15"/>
  <c r="J27" i="19"/>
  <c r="K29" i="19"/>
  <c r="Q34" i="15"/>
  <c r="Q158" i="15" s="1"/>
  <c r="T37" i="8"/>
  <c r="T37" i="15"/>
  <c r="U5" i="8"/>
  <c r="U39" i="4"/>
  <c r="Z11" i="9"/>
  <c r="Z11" i="16"/>
  <c r="K37" i="19"/>
  <c r="L37" i="19"/>
  <c r="D9" i="18"/>
  <c r="E9" i="18"/>
  <c r="G25" i="18"/>
  <c r="F25" i="18"/>
  <c r="G33" i="18"/>
  <c r="F33" i="18"/>
  <c r="H35" i="18"/>
  <c r="G35" i="18"/>
  <c r="Z24" i="13"/>
  <c r="Z21" i="12"/>
  <c r="G7" i="18"/>
  <c r="H7" i="18"/>
  <c r="K13" i="18"/>
  <c r="J13" i="18"/>
  <c r="H16" i="18"/>
  <c r="M18" i="18"/>
  <c r="H27" i="18"/>
  <c r="G27" i="18"/>
  <c r="Z25" i="12"/>
  <c r="Z5" i="12"/>
  <c r="D6" i="18"/>
  <c r="E6" i="18"/>
  <c r="E10" i="18"/>
  <c r="G18" i="18"/>
  <c r="H19" i="18"/>
  <c r="G19" i="18"/>
  <c r="L20" i="18"/>
  <c r="Z36" i="12"/>
  <c r="K4" i="18"/>
  <c r="L4" i="18"/>
  <c r="M15" i="18"/>
  <c r="L17" i="18"/>
  <c r="K21" i="18"/>
  <c r="J21" i="18"/>
  <c r="L23" i="18"/>
  <c r="K23" i="18"/>
  <c r="K29" i="18"/>
  <c r="J29" i="18"/>
  <c r="L31" i="18"/>
  <c r="K31" i="18"/>
  <c r="K37" i="18"/>
  <c r="J37" i="18"/>
  <c r="I4" i="18"/>
  <c r="E5" i="18"/>
  <c r="I5" i="18"/>
  <c r="M5" i="18"/>
  <c r="K6" i="18"/>
  <c r="E7" i="18"/>
  <c r="I8" i="18"/>
  <c r="I10" i="18"/>
  <c r="E25" i="18"/>
  <c r="H25" i="18"/>
  <c r="F27" i="18"/>
  <c r="I27" i="18"/>
  <c r="D29" i="18"/>
  <c r="I29" i="18"/>
  <c r="E31" i="18"/>
  <c r="J31" i="18"/>
  <c r="E33" i="18"/>
  <c r="H33" i="18"/>
  <c r="F35" i="18"/>
  <c r="I35" i="18"/>
  <c r="D37" i="18"/>
  <c r="I37" i="18"/>
  <c r="G4" i="18"/>
  <c r="M4" i="18"/>
  <c r="F5" i="18"/>
  <c r="J5" i="18"/>
  <c r="H6" i="18"/>
  <c r="K7" i="18"/>
  <c r="D8" i="18"/>
  <c r="H9" i="18"/>
  <c r="F10" i="18"/>
  <c r="L10" i="18"/>
  <c r="G12" i="18"/>
  <c r="M12" i="18"/>
  <c r="F14" i="18"/>
  <c r="L14" i="18"/>
  <c r="K16" i="18"/>
  <c r="K17" i="18"/>
  <c r="D19" i="18"/>
  <c r="G20" i="18"/>
  <c r="M20" i="18"/>
  <c r="H23" i="18"/>
  <c r="K25" i="18"/>
  <c r="D27" i="18"/>
  <c r="L27" i="18"/>
  <c r="G29" i="18"/>
  <c r="H31" i="18"/>
  <c r="K33" i="18"/>
  <c r="D35" i="18"/>
  <c r="L35" i="18"/>
  <c r="G37" i="18"/>
  <c r="D13" i="18"/>
  <c r="G13" i="18"/>
  <c r="D14" i="18"/>
  <c r="J14" i="18"/>
  <c r="F15" i="18"/>
  <c r="I16" i="18"/>
  <c r="E17" i="18"/>
  <c r="E19" i="18"/>
  <c r="G21" i="18"/>
  <c r="F23" i="18"/>
  <c r="O34" i="8"/>
  <c r="O27" i="8"/>
  <c r="O12" i="8"/>
  <c r="O9" i="8"/>
  <c r="J8" i="18"/>
  <c r="F11" i="18"/>
  <c r="E11" i="18"/>
  <c r="J11" i="18"/>
  <c r="I11" i="18"/>
  <c r="L15" i="18"/>
  <c r="K15" i="18"/>
  <c r="H18" i="18"/>
  <c r="I18" i="18"/>
  <c r="O15" i="8"/>
  <c r="Z36" i="13"/>
  <c r="O37" i="8"/>
  <c r="O24" i="8"/>
  <c r="O21" i="8"/>
  <c r="O4" i="8"/>
  <c r="O4" i="9" s="1"/>
  <c r="O39" i="4"/>
  <c r="O39" i="15" s="1"/>
  <c r="E12" i="18"/>
  <c r="F12" i="18"/>
  <c r="I17" i="18"/>
  <c r="H17" i="18"/>
  <c r="E20" i="18"/>
  <c r="F20" i="18"/>
  <c r="M22" i="19"/>
  <c r="I13" i="18"/>
  <c r="H13" i="18"/>
  <c r="E16" i="18"/>
  <c r="F16" i="18"/>
  <c r="I21" i="18"/>
  <c r="H21" i="18"/>
  <c r="O18" i="8"/>
  <c r="H11" i="18"/>
  <c r="G11" i="18"/>
  <c r="L11" i="18"/>
  <c r="K11" i="18"/>
  <c r="H14" i="18"/>
  <c r="I14" i="18"/>
  <c r="L19" i="18"/>
  <c r="K19" i="18"/>
  <c r="M8" i="18"/>
  <c r="E22" i="18"/>
  <c r="D22" i="18"/>
  <c r="I22" i="18"/>
  <c r="H22" i="18"/>
  <c r="M22" i="18"/>
  <c r="L22" i="18"/>
  <c r="F24" i="18"/>
  <c r="E24" i="18"/>
  <c r="J24" i="18"/>
  <c r="I24" i="18"/>
  <c r="G26" i="18"/>
  <c r="F26" i="18"/>
  <c r="K26" i="18"/>
  <c r="J26" i="18"/>
  <c r="H28" i="18"/>
  <c r="G28" i="18"/>
  <c r="L28" i="18"/>
  <c r="K28" i="18"/>
  <c r="E30" i="18"/>
  <c r="D30" i="18"/>
  <c r="I30" i="18"/>
  <c r="H30" i="18"/>
  <c r="M30" i="18"/>
  <c r="L30" i="18"/>
  <c r="F32" i="18"/>
  <c r="E32" i="18"/>
  <c r="J32" i="18"/>
  <c r="I32" i="18"/>
  <c r="G34" i="18"/>
  <c r="F34" i="18"/>
  <c r="K34" i="18"/>
  <c r="J34" i="18"/>
  <c r="H36" i="18"/>
  <c r="G36" i="18"/>
  <c r="L36" i="18"/>
  <c r="K36" i="18"/>
  <c r="E38" i="18"/>
  <c r="D38" i="18"/>
  <c r="I38" i="18"/>
  <c r="H38" i="18"/>
  <c r="M38" i="18"/>
  <c r="L38" i="18"/>
  <c r="M9" i="19"/>
  <c r="V10" i="8"/>
  <c r="V10" i="15"/>
  <c r="V7" i="8"/>
  <c r="V39" i="4"/>
  <c r="W4" i="8"/>
  <c r="W39" i="4"/>
  <c r="W4" i="15"/>
  <c r="W128" i="15" s="1"/>
  <c r="X20" i="8"/>
  <c r="X20" i="15"/>
  <c r="X16" i="8"/>
  <c r="X39" i="4"/>
  <c r="X16" i="15"/>
  <c r="E8" i="18"/>
  <c r="J10" i="18"/>
  <c r="P34" i="8"/>
  <c r="P34" i="15"/>
  <c r="P15" i="8"/>
  <c r="P4" i="8"/>
  <c r="P39" i="4"/>
  <c r="P4" i="15"/>
  <c r="Q35" i="8"/>
  <c r="Q35" i="15"/>
  <c r="Q159" i="15" s="1"/>
  <c r="Q25" i="8"/>
  <c r="Q25" i="15"/>
  <c r="R31" i="8"/>
  <c r="R31" i="15"/>
  <c r="R155" i="15" s="1"/>
  <c r="R28" i="8"/>
  <c r="R28" i="15"/>
  <c r="R8" i="8"/>
  <c r="R39" i="4"/>
  <c r="R8" i="15"/>
  <c r="S38" i="8"/>
  <c r="S38" i="15"/>
  <c r="L6" i="18"/>
  <c r="K8" i="18"/>
  <c r="H10" i="18"/>
  <c r="F13" i="18"/>
  <c r="M13" i="18"/>
  <c r="I15" i="18"/>
  <c r="F17" i="18"/>
  <c r="M17" i="18"/>
  <c r="I19" i="18"/>
  <c r="F21" i="18"/>
  <c r="G22" i="18"/>
  <c r="F22" i="18"/>
  <c r="K22" i="18"/>
  <c r="J22" i="18"/>
  <c r="H24" i="18"/>
  <c r="G24" i="18"/>
  <c r="L24" i="18"/>
  <c r="K24" i="18"/>
  <c r="E26" i="18"/>
  <c r="D26" i="18"/>
  <c r="I26" i="18"/>
  <c r="H26" i="18"/>
  <c r="M26" i="18"/>
  <c r="L26" i="18"/>
  <c r="F28" i="18"/>
  <c r="E28" i="18"/>
  <c r="J28" i="18"/>
  <c r="I28" i="18"/>
  <c r="G30" i="18"/>
  <c r="F30" i="18"/>
  <c r="K30" i="18"/>
  <c r="J30" i="18"/>
  <c r="H32" i="18"/>
  <c r="G32" i="18"/>
  <c r="L32" i="18"/>
  <c r="K32" i="18"/>
  <c r="E34" i="18"/>
  <c r="D34" i="18"/>
  <c r="I34" i="18"/>
  <c r="H34" i="18"/>
  <c r="M34" i="18"/>
  <c r="L34" i="18"/>
  <c r="F36" i="18"/>
  <c r="E36" i="18"/>
  <c r="J36" i="18"/>
  <c r="I36" i="18"/>
  <c r="G38" i="18"/>
  <c r="F38" i="18"/>
  <c r="K38" i="18"/>
  <c r="J38" i="18"/>
  <c r="P39" i="14"/>
  <c r="P163" i="14" s="1"/>
  <c r="P36" i="8"/>
  <c r="P36" i="15"/>
  <c r="P27" i="8"/>
  <c r="P6" i="8"/>
  <c r="V37" i="8"/>
  <c r="V37" i="15"/>
  <c r="P29" i="8"/>
  <c r="P29" i="15"/>
  <c r="P18" i="8"/>
  <c r="P8" i="8"/>
  <c r="R36" i="8"/>
  <c r="R36" i="15"/>
  <c r="R160" i="15" s="1"/>
  <c r="S31" i="8"/>
  <c r="S31" i="15"/>
  <c r="S28" i="8"/>
  <c r="S28" i="15"/>
  <c r="S22" i="8"/>
  <c r="S39" i="4"/>
  <c r="P20" i="8"/>
  <c r="Q36" i="8"/>
  <c r="Q36" i="15"/>
  <c r="Q160" i="15" s="1"/>
  <c r="Q23" i="8"/>
  <c r="Q23" i="15"/>
  <c r="R38" i="8"/>
  <c r="R38" i="15"/>
  <c r="S36" i="8"/>
  <c r="S36" i="15"/>
  <c r="S160" i="15" s="1"/>
  <c r="T10" i="8"/>
  <c r="T39" i="4"/>
  <c r="Z14" i="9"/>
  <c r="Z14" i="12" s="1"/>
  <c r="AA39" i="8"/>
  <c r="AA5" i="9"/>
  <c r="AA5" i="13" s="1"/>
  <c r="Z30" i="9"/>
  <c r="Z30" i="12" s="1"/>
  <c r="M39" i="8"/>
  <c r="N41" i="4"/>
  <c r="AB88" i="15" l="1"/>
  <c r="AD88" i="15"/>
  <c r="Q80" i="15"/>
  <c r="P80" i="15"/>
  <c r="AE88" i="15"/>
  <c r="V80" i="15"/>
  <c r="D19" i="19"/>
  <c r="Y80" i="15"/>
  <c r="K18" i="19"/>
  <c r="K23" i="19"/>
  <c r="L24" i="19"/>
  <c r="M6" i="19"/>
  <c r="P81" i="15"/>
  <c r="AC80" i="15"/>
  <c r="D31" i="19"/>
  <c r="X80" i="15"/>
  <c r="L19" i="19"/>
  <c r="J23" i="19"/>
  <c r="F18" i="19"/>
  <c r="Z88" i="15"/>
  <c r="AD80" i="15"/>
  <c r="W79" i="15"/>
  <c r="R79" i="15"/>
  <c r="J13" i="20"/>
  <c r="V201" i="11"/>
  <c r="P201" i="11"/>
  <c r="Z20" i="13"/>
  <c r="T39" i="23"/>
  <c r="T39" i="11" s="1"/>
  <c r="L39" i="12"/>
  <c r="P154" i="15"/>
  <c r="AC91" i="15"/>
  <c r="AD91" i="15"/>
  <c r="Y70" i="15"/>
  <c r="Q83" i="15"/>
  <c r="Z82" i="15"/>
  <c r="AB91" i="15"/>
  <c r="U39" i="23"/>
  <c r="U39" i="11" s="1"/>
  <c r="I31" i="19"/>
  <c r="AD83" i="15"/>
  <c r="E22" i="19"/>
  <c r="M15" i="19"/>
  <c r="T6" i="9"/>
  <c r="AA83" i="15"/>
  <c r="AE91" i="15"/>
  <c r="Q88" i="15"/>
  <c r="Z91" i="15"/>
  <c r="Y91" i="15"/>
  <c r="X91" i="15"/>
  <c r="W39" i="23"/>
  <c r="W39" i="11" s="1"/>
  <c r="Q39" i="23"/>
  <c r="Q39" i="11" s="1"/>
  <c r="AE83" i="15"/>
  <c r="M31" i="19"/>
  <c r="M30" i="19"/>
  <c r="L31" i="19"/>
  <c r="D9" i="19"/>
  <c r="AA91" i="15"/>
  <c r="AC70" i="15"/>
  <c r="W88" i="15"/>
  <c r="V88" i="15"/>
  <c r="Z83" i="15"/>
  <c r="Y76" i="15"/>
  <c r="S39" i="23"/>
  <c r="S39" i="11" s="1"/>
  <c r="L15" i="19"/>
  <c r="W67" i="15"/>
  <c r="Y83" i="15"/>
  <c r="U4" i="11"/>
  <c r="M39" i="16"/>
  <c r="M39" i="9"/>
  <c r="M39" i="13" s="1"/>
  <c r="M19" i="19"/>
  <c r="M16" i="19"/>
  <c r="AA70" i="15"/>
  <c r="AD70" i="15"/>
  <c r="Z70" i="15"/>
  <c r="AC82" i="15"/>
  <c r="P133" i="15"/>
  <c r="U92" i="15"/>
  <c r="R39" i="23"/>
  <c r="R39" i="11" s="1"/>
  <c r="S23" i="11"/>
  <c r="K6" i="19"/>
  <c r="H31" i="19"/>
  <c r="AE70" i="15"/>
  <c r="AD82" i="15"/>
  <c r="K30" i="20"/>
  <c r="W130" i="15"/>
  <c r="AB70" i="15"/>
  <c r="AB82" i="15"/>
  <c r="T10" i="11"/>
  <c r="K21" i="19"/>
  <c r="G11" i="19"/>
  <c r="K15" i="19"/>
  <c r="L6" i="19"/>
  <c r="R25" i="9"/>
  <c r="R25" i="13" s="1"/>
  <c r="R25" i="17" s="1"/>
  <c r="K11" i="19"/>
  <c r="J21" i="19"/>
  <c r="AA82" i="15"/>
  <c r="W82" i="15"/>
  <c r="AE82" i="15"/>
  <c r="Q151" i="15"/>
  <c r="Y39" i="23"/>
  <c r="Y39" i="11" s="1"/>
  <c r="X39" i="23"/>
  <c r="X39" i="11" s="1"/>
  <c r="P39" i="23"/>
  <c r="P39" i="11" s="1"/>
  <c r="O39" i="23"/>
  <c r="Q4" i="11"/>
  <c r="E18" i="19"/>
  <c r="N29" i="20"/>
  <c r="J9" i="19"/>
  <c r="AE81" i="15"/>
  <c r="P82" i="15"/>
  <c r="V70" i="15"/>
  <c r="I13" i="20"/>
  <c r="Y4" i="11"/>
  <c r="V39" i="23"/>
  <c r="V39" i="11" s="1"/>
  <c r="F33" i="19"/>
  <c r="F5" i="19"/>
  <c r="D22" i="19"/>
  <c r="D33" i="19"/>
  <c r="M10" i="19"/>
  <c r="P68" i="15"/>
  <c r="U29" i="9"/>
  <c r="U29" i="13" s="1"/>
  <c r="V23" i="16"/>
  <c r="J23" i="20" s="1"/>
  <c r="U10" i="9"/>
  <c r="U10" i="12" s="1"/>
  <c r="X25" i="9"/>
  <c r="X25" i="13" s="1"/>
  <c r="R18" i="16"/>
  <c r="S10" i="9"/>
  <c r="S10" i="13" s="1"/>
  <c r="U23" i="9"/>
  <c r="U23" i="12" s="1"/>
  <c r="W5" i="16"/>
  <c r="Y18" i="9"/>
  <c r="U25" i="9"/>
  <c r="U25" i="12" s="1"/>
  <c r="W28" i="16"/>
  <c r="K28" i="20" s="1"/>
  <c r="N36" i="20"/>
  <c r="W6" i="9"/>
  <c r="W22" i="16"/>
  <c r="R23" i="9"/>
  <c r="R23" i="13" s="1"/>
  <c r="F23" i="20"/>
  <c r="Q28" i="9"/>
  <c r="Q28" i="12" s="1"/>
  <c r="U9" i="9"/>
  <c r="U9" i="13" s="1"/>
  <c r="V13" i="9"/>
  <c r="I25" i="20"/>
  <c r="Q26" i="9"/>
  <c r="Q26" i="12" s="1"/>
  <c r="W7" i="16"/>
  <c r="Q31" i="9"/>
  <c r="Q31" i="12" s="1"/>
  <c r="U7" i="9"/>
  <c r="U7" i="12" s="1"/>
  <c r="X6" i="16"/>
  <c r="U28" i="16"/>
  <c r="N9" i="20"/>
  <c r="N21" i="20"/>
  <c r="N8" i="20"/>
  <c r="S12" i="9"/>
  <c r="R33" i="9"/>
  <c r="R33" i="12" s="1"/>
  <c r="Q29" i="16"/>
  <c r="E29" i="20" s="1"/>
  <c r="V16" i="12"/>
  <c r="Q19" i="16"/>
  <c r="D19" i="20" s="1"/>
  <c r="D15" i="19"/>
  <c r="Q5" i="9"/>
  <c r="V19" i="16"/>
  <c r="W13" i="9"/>
  <c r="W13" i="12" s="1"/>
  <c r="M14" i="19"/>
  <c r="E12" i="20"/>
  <c r="P37" i="9"/>
  <c r="P37" i="12" s="1"/>
  <c r="T18" i="9"/>
  <c r="V17" i="9"/>
  <c r="V17" i="13" s="1"/>
  <c r="D31" i="20"/>
  <c r="AB81" i="15"/>
  <c r="AC81" i="15"/>
  <c r="P89" i="15"/>
  <c r="H18" i="20"/>
  <c r="Q4" i="16"/>
  <c r="H10" i="19"/>
  <c r="T36" i="13"/>
  <c r="T13" i="13"/>
  <c r="T13" i="17" s="1"/>
  <c r="Y37" i="9"/>
  <c r="Y37" i="13" s="1"/>
  <c r="U30" i="9"/>
  <c r="U30" i="13" s="1"/>
  <c r="V16" i="16"/>
  <c r="Q12" i="9"/>
  <c r="X5" i="12"/>
  <c r="X22" i="16"/>
  <c r="L22" i="20" s="1"/>
  <c r="V8" i="16"/>
  <c r="J8" i="20" s="1"/>
  <c r="V24" i="12"/>
  <c r="D27" i="19"/>
  <c r="Y32" i="12"/>
  <c r="R14" i="12"/>
  <c r="S15" i="12"/>
  <c r="Y32" i="16"/>
  <c r="M32" i="20" s="1"/>
  <c r="R19" i="16"/>
  <c r="V21" i="9"/>
  <c r="V21" i="13" s="1"/>
  <c r="P11" i="9"/>
  <c r="P11" i="13" s="1"/>
  <c r="V72" i="13" s="1"/>
  <c r="W8" i="9"/>
  <c r="W8" i="12" s="1"/>
  <c r="R11" i="9"/>
  <c r="M32" i="19"/>
  <c r="U32" i="12"/>
  <c r="P26" i="9"/>
  <c r="P26" i="13" s="1"/>
  <c r="P87" i="13" s="1"/>
  <c r="W26" i="9"/>
  <c r="W26" i="12" s="1"/>
  <c r="U32" i="16"/>
  <c r="H32" i="20" s="1"/>
  <c r="I18" i="20"/>
  <c r="V14" i="16"/>
  <c r="I14" i="20" s="1"/>
  <c r="Y32" i="13"/>
  <c r="Y32" i="17" s="1"/>
  <c r="R37" i="9"/>
  <c r="R37" i="12" s="1"/>
  <c r="U15" i="9"/>
  <c r="U15" i="13" s="1"/>
  <c r="S15" i="16"/>
  <c r="G15" i="20" s="1"/>
  <c r="R22" i="16"/>
  <c r="E22" i="20" s="1"/>
  <c r="R14" i="16"/>
  <c r="F14" i="20" s="1"/>
  <c r="P24" i="9"/>
  <c r="T23" i="16"/>
  <c r="G23" i="20" s="1"/>
  <c r="Q33" i="9"/>
  <c r="P19" i="9"/>
  <c r="Z33" i="12"/>
  <c r="AB89" i="15"/>
  <c r="AE89" i="15"/>
  <c r="U85" i="11"/>
  <c r="D24" i="20"/>
  <c r="P39" i="18"/>
  <c r="N28" i="20"/>
  <c r="Z16" i="13"/>
  <c r="F20" i="19"/>
  <c r="I35" i="19"/>
  <c r="Q7" i="9"/>
  <c r="Q7" i="13" s="1"/>
  <c r="T26" i="9"/>
  <c r="T26" i="13" s="1"/>
  <c r="U38" i="9"/>
  <c r="I32" i="19"/>
  <c r="H16" i="19"/>
  <c r="H32" i="19"/>
  <c r="T25" i="9"/>
  <c r="T25" i="13" s="1"/>
  <c r="S25" i="17" s="1"/>
  <c r="Y35" i="16"/>
  <c r="M35" i="20" s="1"/>
  <c r="AD67" i="15"/>
  <c r="H25" i="20"/>
  <c r="I9" i="20"/>
  <c r="G35" i="19"/>
  <c r="F25" i="19"/>
  <c r="Y12" i="12"/>
  <c r="W17" i="16"/>
  <c r="J17" i="20" s="1"/>
  <c r="AA67" i="15"/>
  <c r="AB98" i="15"/>
  <c r="AE67" i="15"/>
  <c r="Y200" i="11"/>
  <c r="T200" i="11"/>
  <c r="R200" i="11"/>
  <c r="P200" i="11"/>
  <c r="Y201" i="11"/>
  <c r="J26" i="19"/>
  <c r="W15" i="16"/>
  <c r="AB67" i="15"/>
  <c r="P94" i="15"/>
  <c r="R81" i="15"/>
  <c r="J13" i="19"/>
  <c r="Y12" i="16"/>
  <c r="M12" i="20" s="1"/>
  <c r="U16" i="16"/>
  <c r="I13" i="19"/>
  <c r="E4" i="19"/>
  <c r="P33" i="9"/>
  <c r="P33" i="13" s="1"/>
  <c r="Z94" i="13" s="1"/>
  <c r="Z4" i="13"/>
  <c r="P30" i="9"/>
  <c r="P30" i="13" s="1"/>
  <c r="AC91" i="13" s="1"/>
  <c r="D30" i="20"/>
  <c r="W37" i="9"/>
  <c r="W37" i="13" s="1"/>
  <c r="W14" i="16"/>
  <c r="Z87" i="15"/>
  <c r="M17" i="19"/>
  <c r="Y20" i="16"/>
  <c r="M20" i="20" s="1"/>
  <c r="S16" i="9"/>
  <c r="S16" i="13" s="1"/>
  <c r="Z13" i="12"/>
  <c r="Y24" i="9"/>
  <c r="Y24" i="12" s="1"/>
  <c r="U4" i="16"/>
  <c r="H4" i="20" s="1"/>
  <c r="X24" i="9"/>
  <c r="X24" i="13" s="1"/>
  <c r="X28" i="9"/>
  <c r="X28" i="12" s="1"/>
  <c r="Q10" i="9"/>
  <c r="Q10" i="12" s="1"/>
  <c r="AE87" i="15"/>
  <c r="AC89" i="15"/>
  <c r="AE96" i="15"/>
  <c r="AB87" i="15"/>
  <c r="P67" i="15"/>
  <c r="X98" i="15"/>
  <c r="W98" i="15"/>
  <c r="T7" i="9"/>
  <c r="T7" i="13" s="1"/>
  <c r="J24" i="19"/>
  <c r="I4" i="19"/>
  <c r="Y33" i="9"/>
  <c r="Y33" i="13" s="1"/>
  <c r="P35" i="9"/>
  <c r="H34" i="19"/>
  <c r="X30" i="9"/>
  <c r="U20" i="9"/>
  <c r="U20" i="13" s="1"/>
  <c r="Y19" i="16"/>
  <c r="M19" i="20" s="1"/>
  <c r="Q11" i="9"/>
  <c r="Q11" i="13" s="1"/>
  <c r="P87" i="15"/>
  <c r="AD89" i="15"/>
  <c r="AD98" i="15"/>
  <c r="AC67" i="15"/>
  <c r="U89" i="15"/>
  <c r="W201" i="11"/>
  <c r="D17" i="19"/>
  <c r="F22" i="19"/>
  <c r="U14" i="9"/>
  <c r="U14" i="12" s="1"/>
  <c r="F10" i="19"/>
  <c r="G10" i="19"/>
  <c r="K27" i="19"/>
  <c r="Q30" i="9"/>
  <c r="Q30" i="12" s="1"/>
  <c r="S83" i="15"/>
  <c r="AA98" i="15"/>
  <c r="AD96" i="15"/>
  <c r="AE98" i="15"/>
  <c r="W14" i="12"/>
  <c r="E16" i="19"/>
  <c r="V32" i="16"/>
  <c r="O23" i="12"/>
  <c r="H7" i="20"/>
  <c r="E27" i="19"/>
  <c r="Q6" i="9"/>
  <c r="Q6" i="12" s="1"/>
  <c r="W30" i="9"/>
  <c r="Y15" i="9"/>
  <c r="Y15" i="12" s="1"/>
  <c r="AB92" i="15"/>
  <c r="AC92" i="15"/>
  <c r="Z98" i="15"/>
  <c r="P98" i="15"/>
  <c r="AE78" i="15"/>
  <c r="F13" i="19"/>
  <c r="W14" i="13"/>
  <c r="H18" i="19"/>
  <c r="I24" i="19"/>
  <c r="H4" i="19"/>
  <c r="S14" i="9"/>
  <c r="S14" i="13" s="1"/>
  <c r="M15" i="20"/>
  <c r="V32" i="12"/>
  <c r="X88" i="15"/>
  <c r="AD92" i="15"/>
  <c r="AC98" i="15"/>
  <c r="AD78" i="15"/>
  <c r="Y98" i="15"/>
  <c r="P7" i="9"/>
  <c r="P7" i="12" s="1"/>
  <c r="W200" i="11"/>
  <c r="U83" i="11"/>
  <c r="Q201" i="11"/>
  <c r="L33" i="19"/>
  <c r="Y78" i="15"/>
  <c r="R88" i="15"/>
  <c r="S96" i="15"/>
  <c r="G39" i="18"/>
  <c r="L23" i="19"/>
  <c r="I29" i="19"/>
  <c r="L10" i="19"/>
  <c r="H29" i="19"/>
  <c r="L32" i="19"/>
  <c r="N12" i="20"/>
  <c r="AB96" i="15"/>
  <c r="P76" i="15"/>
  <c r="AC87" i="15"/>
  <c r="AD69" i="15"/>
  <c r="AE92" i="15"/>
  <c r="P96" i="15"/>
  <c r="X87" i="15"/>
  <c r="AB78" i="15"/>
  <c r="T76" i="15"/>
  <c r="P78" i="15"/>
  <c r="Z78" i="15"/>
  <c r="M23" i="19"/>
  <c r="M4" i="19"/>
  <c r="L4" i="19"/>
  <c r="E24" i="19"/>
  <c r="G14" i="19"/>
  <c r="K10" i="19"/>
  <c r="N5" i="20"/>
  <c r="AA78" i="15"/>
  <c r="AA96" i="15"/>
  <c r="P92" i="15"/>
  <c r="AC78" i="15"/>
  <c r="S78" i="15"/>
  <c r="Q78" i="15"/>
  <c r="AC76" i="15"/>
  <c r="W94" i="15"/>
  <c r="AC94" i="15"/>
  <c r="Y92" i="15"/>
  <c r="X92" i="15"/>
  <c r="Y67" i="15"/>
  <c r="AA94" i="15"/>
  <c r="AD76" i="15"/>
  <c r="AA76" i="15"/>
  <c r="AD94" i="15"/>
  <c r="X67" i="15"/>
  <c r="T67" i="15"/>
  <c r="Z92" i="15"/>
  <c r="AE76" i="15"/>
  <c r="U94" i="15"/>
  <c r="AB94" i="15"/>
  <c r="X200" i="11"/>
  <c r="U200" i="11"/>
  <c r="S200" i="11"/>
  <c r="Q200" i="11"/>
  <c r="O200" i="11"/>
  <c r="T201" i="11"/>
  <c r="D7" i="19"/>
  <c r="I17" i="20"/>
  <c r="U84" i="11"/>
  <c r="U90" i="11"/>
  <c r="H29" i="20"/>
  <c r="V200" i="11"/>
  <c r="Z67" i="15"/>
  <c r="U201" i="11"/>
  <c r="S201" i="11"/>
  <c r="O201" i="11"/>
  <c r="S20" i="9"/>
  <c r="S20" i="12" s="1"/>
  <c r="T27" i="16"/>
  <c r="H27" i="20" s="1"/>
  <c r="P31" i="9"/>
  <c r="P31" i="13" s="1"/>
  <c r="P92" i="13" s="1"/>
  <c r="P23" i="16"/>
  <c r="P23" i="12"/>
  <c r="P23" i="13"/>
  <c r="AE84" i="13" s="1"/>
  <c r="O38" i="12"/>
  <c r="U32" i="13"/>
  <c r="U32" i="17" s="1"/>
  <c r="X13" i="16"/>
  <c r="K13" i="20" s="1"/>
  <c r="X27" i="9"/>
  <c r="X27" i="12" s="1"/>
  <c r="S30" i="9"/>
  <c r="S30" i="12" s="1"/>
  <c r="R15" i="9"/>
  <c r="R15" i="12" s="1"/>
  <c r="Q24" i="9"/>
  <c r="Q24" i="12" s="1"/>
  <c r="Y22" i="9"/>
  <c r="S6" i="9"/>
  <c r="S6" i="13" s="1"/>
  <c r="V24" i="16"/>
  <c r="Q22" i="9"/>
  <c r="Q22" i="12" s="1"/>
  <c r="J9" i="20"/>
  <c r="Z37" i="12"/>
  <c r="P12" i="16"/>
  <c r="D12" i="20" s="1"/>
  <c r="V35" i="12"/>
  <c r="M22" i="20"/>
  <c r="V36" i="16"/>
  <c r="N25" i="20"/>
  <c r="N17" i="20"/>
  <c r="X4" i="9"/>
  <c r="Q21" i="9"/>
  <c r="Q21" i="12" s="1"/>
  <c r="W29" i="9"/>
  <c r="W29" i="12" s="1"/>
  <c r="P32" i="9"/>
  <c r="V9" i="9"/>
  <c r="T29" i="9"/>
  <c r="T21" i="9"/>
  <c r="T21" i="13" s="1"/>
  <c r="O11" i="12"/>
  <c r="E33" i="20"/>
  <c r="Z37" i="13"/>
  <c r="U17" i="9"/>
  <c r="U17" i="12" s="1"/>
  <c r="T38" i="9"/>
  <c r="T38" i="13" s="1"/>
  <c r="V35" i="16"/>
  <c r="I35" i="20" s="1"/>
  <c r="V33" i="16"/>
  <c r="Q13" i="9"/>
  <c r="Q13" i="13" s="1"/>
  <c r="W34" i="9"/>
  <c r="W34" i="12" s="1"/>
  <c r="V25" i="9"/>
  <c r="V25" i="12" s="1"/>
  <c r="R22" i="12"/>
  <c r="R22" i="13"/>
  <c r="Y19" i="12"/>
  <c r="O22" i="12"/>
  <c r="V8" i="13"/>
  <c r="R29" i="9"/>
  <c r="W10" i="16"/>
  <c r="T32" i="9"/>
  <c r="T32" i="13" s="1"/>
  <c r="U35" i="9"/>
  <c r="U35" i="13" s="1"/>
  <c r="U35" i="17" s="1"/>
  <c r="S34" i="16"/>
  <c r="Q17" i="9"/>
  <c r="Q17" i="12" s="1"/>
  <c r="V27" i="9"/>
  <c r="V27" i="12" s="1"/>
  <c r="U26" i="9"/>
  <c r="F33" i="20"/>
  <c r="D7" i="20"/>
  <c r="T36" i="12"/>
  <c r="S25" i="16"/>
  <c r="F25" i="20" s="1"/>
  <c r="T13" i="16"/>
  <c r="H13" i="20" s="1"/>
  <c r="P9" i="9"/>
  <c r="P9" i="13" s="1"/>
  <c r="P70" i="13" s="1"/>
  <c r="T13" i="12"/>
  <c r="T16" i="9"/>
  <c r="T16" i="12" s="1"/>
  <c r="R9" i="9"/>
  <c r="R9" i="13" s="1"/>
  <c r="R27" i="9"/>
  <c r="R27" i="13" s="1"/>
  <c r="S9" i="9"/>
  <c r="X33" i="12"/>
  <c r="X33" i="16"/>
  <c r="L33" i="20" s="1"/>
  <c r="U18" i="9"/>
  <c r="U18" i="13" s="1"/>
  <c r="Y34" i="9"/>
  <c r="Y34" i="13" s="1"/>
  <c r="D11" i="20"/>
  <c r="X5" i="16"/>
  <c r="K5" i="20" s="1"/>
  <c r="Y23" i="16"/>
  <c r="M23" i="20" s="1"/>
  <c r="S25" i="12"/>
  <c r="R19" i="13"/>
  <c r="D26" i="20"/>
  <c r="T36" i="16"/>
  <c r="M34" i="20"/>
  <c r="N6" i="20"/>
  <c r="O13" i="12"/>
  <c r="U37" i="9"/>
  <c r="U37" i="13" s="1"/>
  <c r="W23" i="9"/>
  <c r="W23" i="13" s="1"/>
  <c r="W9" i="9"/>
  <c r="W9" i="13" s="1"/>
  <c r="S5" i="9"/>
  <c r="V18" i="9"/>
  <c r="V18" i="13" s="1"/>
  <c r="H38" i="20"/>
  <c r="U65" i="11"/>
  <c r="M39" i="18"/>
  <c r="Y19" i="13"/>
  <c r="U74" i="11"/>
  <c r="S94" i="11"/>
  <c r="AC164" i="14"/>
  <c r="AC165" i="14" s="1"/>
  <c r="U64" i="11"/>
  <c r="U63" i="11"/>
  <c r="T94" i="11"/>
  <c r="Y23" i="13"/>
  <c r="U73" i="11"/>
  <c r="O94" i="11"/>
  <c r="Q29" i="12"/>
  <c r="U68" i="11"/>
  <c r="U87" i="11"/>
  <c r="U81" i="11"/>
  <c r="U92" i="11"/>
  <c r="U66" i="11"/>
  <c r="Q94" i="11"/>
  <c r="V11" i="12"/>
  <c r="X22" i="12"/>
  <c r="X22" i="13"/>
  <c r="D14" i="20"/>
  <c r="T98" i="15"/>
  <c r="T161" i="15"/>
  <c r="U80" i="15"/>
  <c r="U143" i="15"/>
  <c r="Y72" i="15"/>
  <c r="Y135" i="15"/>
  <c r="U72" i="15"/>
  <c r="U135" i="15"/>
  <c r="V91" i="15"/>
  <c r="V154" i="15"/>
  <c r="AC90" i="9"/>
  <c r="W133" i="13"/>
  <c r="W172" i="13" s="1"/>
  <c r="Z107" i="9"/>
  <c r="T150" i="13"/>
  <c r="T189" i="13" s="1"/>
  <c r="Y114" i="9"/>
  <c r="S157" i="13"/>
  <c r="S196" i="13" s="1"/>
  <c r="R34" i="16"/>
  <c r="R34" i="9"/>
  <c r="X126" i="13"/>
  <c r="X165" i="13" s="1"/>
  <c r="AD83" i="9"/>
  <c r="AD79" i="9"/>
  <c r="AD94" i="11" s="1"/>
  <c r="X203" i="11" s="1"/>
  <c r="AD116" i="9"/>
  <c r="X159" i="13"/>
  <c r="X198" i="13" s="1"/>
  <c r="Y97" i="9"/>
  <c r="S140" i="13"/>
  <c r="S179" i="13" s="1"/>
  <c r="AC87" i="9"/>
  <c r="W130" i="13"/>
  <c r="W169" i="13" s="1"/>
  <c r="Z110" i="9"/>
  <c r="T153" i="13"/>
  <c r="T192" i="13" s="1"/>
  <c r="W109" i="9"/>
  <c r="Q152" i="13"/>
  <c r="Q191" i="13" s="1"/>
  <c r="AA107" i="9"/>
  <c r="U150" i="13"/>
  <c r="U189" i="13" s="1"/>
  <c r="AB88" i="9"/>
  <c r="V131" i="13"/>
  <c r="V170" i="13" s="1"/>
  <c r="X34" i="9"/>
  <c r="X34" i="12" s="1"/>
  <c r="X34" i="16"/>
  <c r="R89" i="15"/>
  <c r="R152" i="15"/>
  <c r="Q86" i="15"/>
  <c r="Q149" i="15"/>
  <c r="V112" i="4"/>
  <c r="L5" i="19"/>
  <c r="E20" i="19"/>
  <c r="Y81" i="15"/>
  <c r="Y144" i="15"/>
  <c r="S80" i="15"/>
  <c r="S143" i="15"/>
  <c r="G20" i="19"/>
  <c r="U31" i="9"/>
  <c r="U31" i="13" s="1"/>
  <c r="W32" i="9"/>
  <c r="R24" i="16"/>
  <c r="E24" i="20" s="1"/>
  <c r="V11" i="16"/>
  <c r="I11" i="20" s="1"/>
  <c r="E32" i="19"/>
  <c r="D18" i="19"/>
  <c r="T70" i="15"/>
  <c r="T133" i="15"/>
  <c r="X96" i="15"/>
  <c r="X159" i="15"/>
  <c r="V92" i="15"/>
  <c r="V155" i="15"/>
  <c r="Q70" i="15"/>
  <c r="Q133" i="15"/>
  <c r="X78" i="15"/>
  <c r="X141" i="15"/>
  <c r="W81" i="15"/>
  <c r="W144" i="15"/>
  <c r="N39" i="19"/>
  <c r="U76" i="15"/>
  <c r="U139" i="15"/>
  <c r="S33" i="9"/>
  <c r="Q94" i="15"/>
  <c r="Q157" i="15"/>
  <c r="U66" i="15"/>
  <c r="P129" i="15"/>
  <c r="W70" i="15"/>
  <c r="W133" i="15"/>
  <c r="T4" i="9"/>
  <c r="V69" i="15"/>
  <c r="V132" i="15"/>
  <c r="P21" i="9"/>
  <c r="Z72" i="15"/>
  <c r="Q135" i="15"/>
  <c r="Q14" i="9"/>
  <c r="Q14" i="12" s="1"/>
  <c r="P79" i="15"/>
  <c r="U79" i="15"/>
  <c r="AE84" i="9"/>
  <c r="Y127" i="13"/>
  <c r="Y166" i="13" s="1"/>
  <c r="AE102" i="9"/>
  <c r="Y145" i="13"/>
  <c r="Y184" i="13" s="1"/>
  <c r="AD108" i="9"/>
  <c r="X151" i="13"/>
  <c r="X190" i="13" s="1"/>
  <c r="AC102" i="9"/>
  <c r="W145" i="13"/>
  <c r="W184" i="13" s="1"/>
  <c r="AB96" i="9"/>
  <c r="V139" i="13"/>
  <c r="V178" i="13" s="1"/>
  <c r="AB114" i="9"/>
  <c r="V157" i="13"/>
  <c r="V196" i="13" s="1"/>
  <c r="Z89" i="9"/>
  <c r="T132" i="13"/>
  <c r="T171" i="13" s="1"/>
  <c r="T34" i="16"/>
  <c r="H34" i="20" s="1"/>
  <c r="T34" i="9"/>
  <c r="R10" i="16"/>
  <c r="E10" i="20" s="1"/>
  <c r="R10" i="9"/>
  <c r="W100" i="9"/>
  <c r="Q143" i="13"/>
  <c r="Q182" i="13" s="1"/>
  <c r="V88" i="9"/>
  <c r="P131" i="13"/>
  <c r="P170" i="13" s="1"/>
  <c r="V106" i="9"/>
  <c r="P149" i="13"/>
  <c r="P188" i="13" s="1"/>
  <c r="Z106" i="9"/>
  <c r="T149" i="13"/>
  <c r="T188" i="13" s="1"/>
  <c r="W117" i="9"/>
  <c r="Q160" i="13"/>
  <c r="Q199" i="13" s="1"/>
  <c r="AD91" i="9"/>
  <c r="X134" i="13"/>
  <c r="X173" i="13" s="1"/>
  <c r="X18" i="16"/>
  <c r="X18" i="9"/>
  <c r="AC103" i="9"/>
  <c r="W146" i="13"/>
  <c r="W185" i="13" s="1"/>
  <c r="T11" i="16"/>
  <c r="H11" i="20" s="1"/>
  <c r="T11" i="9"/>
  <c r="Y90" i="11"/>
  <c r="U91" i="11"/>
  <c r="Z94" i="9"/>
  <c r="T137" i="13"/>
  <c r="T176" i="13" s="1"/>
  <c r="V105" i="9"/>
  <c r="P148" i="13"/>
  <c r="P187" i="13" s="1"/>
  <c r="AE98" i="9"/>
  <c r="Y141" i="13"/>
  <c r="Y180" i="13" s="1"/>
  <c r="Y25" i="16"/>
  <c r="L25" i="20" s="1"/>
  <c r="Y25" i="9"/>
  <c r="AE116" i="9"/>
  <c r="Y159" i="13"/>
  <c r="Y198" i="13" s="1"/>
  <c r="X7" i="16"/>
  <c r="X7" i="9"/>
  <c r="AC98" i="9"/>
  <c r="W141" i="13"/>
  <c r="W180" i="13" s="1"/>
  <c r="AB92" i="9"/>
  <c r="V135" i="13"/>
  <c r="V174" i="13" s="1"/>
  <c r="AB110" i="9"/>
  <c r="V153" i="13"/>
  <c r="V192" i="13" s="1"/>
  <c r="AA116" i="9"/>
  <c r="U159" i="13"/>
  <c r="U198" i="13" s="1"/>
  <c r="Z103" i="9"/>
  <c r="T146" i="13"/>
  <c r="T185" i="13" s="1"/>
  <c r="Z115" i="9"/>
  <c r="T158" i="13"/>
  <c r="T197" i="13" s="1"/>
  <c r="S24" i="16"/>
  <c r="S24" i="9"/>
  <c r="X91" i="9"/>
  <c r="R134" i="13"/>
  <c r="R173" i="13" s="1"/>
  <c r="V84" i="9"/>
  <c r="P127" i="13"/>
  <c r="P166" i="13" s="1"/>
  <c r="V114" i="9"/>
  <c r="P157" i="13"/>
  <c r="P196" i="13" s="1"/>
  <c r="AE113" i="9"/>
  <c r="Y156" i="13"/>
  <c r="Y195" i="13" s="1"/>
  <c r="X10" i="16"/>
  <c r="X10" i="9"/>
  <c r="AC95" i="9"/>
  <c r="W138" i="13"/>
  <c r="W177" i="13" s="1"/>
  <c r="AB107" i="9"/>
  <c r="V150" i="13"/>
  <c r="V189" i="13" s="1"/>
  <c r="Z100" i="9"/>
  <c r="T143" i="13"/>
  <c r="T182" i="13" s="1"/>
  <c r="X100" i="9"/>
  <c r="R143" i="13"/>
  <c r="R182" i="13" s="1"/>
  <c r="Q8" i="9"/>
  <c r="Q8" i="16"/>
  <c r="AE87" i="9"/>
  <c r="Y130" i="13"/>
  <c r="Y169" i="13" s="1"/>
  <c r="AE117" i="9"/>
  <c r="Y160" i="13"/>
  <c r="Y199" i="13" s="1"/>
  <c r="AD93" i="9"/>
  <c r="X136" i="13"/>
  <c r="X175" i="13" s="1"/>
  <c r="AC117" i="9"/>
  <c r="W160" i="13"/>
  <c r="W199" i="13" s="1"/>
  <c r="AB99" i="9"/>
  <c r="V142" i="13"/>
  <c r="V181" i="13" s="1"/>
  <c r="AB111" i="9"/>
  <c r="V154" i="13"/>
  <c r="V193" i="13" s="1"/>
  <c r="T19" i="16"/>
  <c r="G19" i="20" s="1"/>
  <c r="T19" i="9"/>
  <c r="Y86" i="9"/>
  <c r="S129" i="13"/>
  <c r="S168" i="13" s="1"/>
  <c r="Q18" i="16"/>
  <c r="Q18" i="9"/>
  <c r="V85" i="9"/>
  <c r="P128" i="13"/>
  <c r="P167" i="13" s="1"/>
  <c r="V103" i="9"/>
  <c r="P146" i="13"/>
  <c r="P185" i="13" s="1"/>
  <c r="Z96" i="15"/>
  <c r="AD101" i="9"/>
  <c r="X144" i="13"/>
  <c r="X183" i="13" s="1"/>
  <c r="Y106" i="9"/>
  <c r="S149" i="13"/>
  <c r="S188" i="13" s="1"/>
  <c r="V117" i="9"/>
  <c r="P160" i="13"/>
  <c r="P199" i="13" s="1"/>
  <c r="AE88" i="9"/>
  <c r="Y131" i="13"/>
  <c r="Y170" i="13" s="1"/>
  <c r="AE106" i="9"/>
  <c r="Y149" i="13"/>
  <c r="Y188" i="13" s="1"/>
  <c r="X21" i="9"/>
  <c r="X21" i="16"/>
  <c r="W27" i="16"/>
  <c r="J27" i="20" s="1"/>
  <c r="W27" i="9"/>
  <c r="AB100" i="9"/>
  <c r="V143" i="13"/>
  <c r="V182" i="13" s="1"/>
  <c r="Z87" i="9"/>
  <c r="T130" i="13"/>
  <c r="T169" i="13" s="1"/>
  <c r="Z105" i="9"/>
  <c r="T148" i="13"/>
  <c r="T187" i="13" s="1"/>
  <c r="Y87" i="9"/>
  <c r="S130" i="13"/>
  <c r="S169" i="13" s="1"/>
  <c r="Y105" i="9"/>
  <c r="S148" i="13"/>
  <c r="S187" i="13" s="1"/>
  <c r="Y117" i="9"/>
  <c r="S160" i="13"/>
  <c r="S199" i="13" s="1"/>
  <c r="X93" i="9"/>
  <c r="R136" i="13"/>
  <c r="R175" i="13" s="1"/>
  <c r="V86" i="9"/>
  <c r="P129" i="13"/>
  <c r="P168" i="13" s="1"/>
  <c r="P13" i="16"/>
  <c r="D13" i="20" s="1"/>
  <c r="P13" i="9"/>
  <c r="V104" i="9"/>
  <c r="P147" i="13"/>
  <c r="P186" i="13" s="1"/>
  <c r="AA92" i="15"/>
  <c r="P155" i="15"/>
  <c r="U82" i="11"/>
  <c r="AB89" i="9"/>
  <c r="V132" i="13"/>
  <c r="V171" i="13" s="1"/>
  <c r="P94" i="11"/>
  <c r="W86" i="15"/>
  <c r="W149" i="15"/>
  <c r="X99" i="15"/>
  <c r="X162" i="15"/>
  <c r="U70" i="15"/>
  <c r="U133" i="15"/>
  <c r="S70" i="15"/>
  <c r="S133" i="15"/>
  <c r="AB68" i="15"/>
  <c r="P131" i="15"/>
  <c r="Y89" i="9"/>
  <c r="S132" i="13"/>
  <c r="S171" i="13" s="1"/>
  <c r="W88" i="9"/>
  <c r="Q131" i="13"/>
  <c r="Q170" i="13" s="1"/>
  <c r="AB97" i="9"/>
  <c r="V140" i="13"/>
  <c r="V179" i="13" s="1"/>
  <c r="AD98" i="9"/>
  <c r="X141" i="13"/>
  <c r="X180" i="13" s="1"/>
  <c r="Z91" i="9"/>
  <c r="T134" i="13"/>
  <c r="T173" i="13" s="1"/>
  <c r="AA111" i="9"/>
  <c r="U154" i="13"/>
  <c r="U193" i="13" s="1"/>
  <c r="U33" i="16"/>
  <c r="U33" i="9"/>
  <c r="AB69" i="15"/>
  <c r="P132" i="15"/>
  <c r="V98" i="15"/>
  <c r="V161" i="15"/>
  <c r="S92" i="15"/>
  <c r="S155" i="15"/>
  <c r="Z90" i="15"/>
  <c r="P153" i="15"/>
  <c r="S99" i="15"/>
  <c r="S162" i="15"/>
  <c r="X81" i="15"/>
  <c r="X144" i="15"/>
  <c r="O25" i="12"/>
  <c r="Q39" i="15"/>
  <c r="Q163" i="15" s="1"/>
  <c r="Q112" i="4"/>
  <c r="T80" i="15"/>
  <c r="T143" i="15"/>
  <c r="E10" i="19"/>
  <c r="W77" i="15"/>
  <c r="W140" i="15"/>
  <c r="L34" i="19"/>
  <c r="D20" i="19"/>
  <c r="Y69" i="15"/>
  <c r="Y132" i="15"/>
  <c r="S71" i="15"/>
  <c r="P134" i="15"/>
  <c r="V66" i="15"/>
  <c r="V129" i="15"/>
  <c r="V87" i="15"/>
  <c r="V150" i="15"/>
  <c r="Y74" i="15"/>
  <c r="Y137" i="15"/>
  <c r="U91" i="15"/>
  <c r="U154" i="15"/>
  <c r="X69" i="15"/>
  <c r="X132" i="15"/>
  <c r="X68" i="15"/>
  <c r="X131" i="15"/>
  <c r="AA69" i="15"/>
  <c r="P69" i="15"/>
  <c r="Y82" i="15"/>
  <c r="AA87" i="15"/>
  <c r="P150" i="15"/>
  <c r="V96" i="15"/>
  <c r="V159" i="15"/>
  <c r="R24" i="12"/>
  <c r="AE78" i="11"/>
  <c r="AE114" i="9"/>
  <c r="Y157" i="13"/>
  <c r="Y196" i="13" s="1"/>
  <c r="AC84" i="9"/>
  <c r="W127" i="13"/>
  <c r="W166" i="13" s="1"/>
  <c r="AC66" i="11"/>
  <c r="AA108" i="9"/>
  <c r="U151" i="13"/>
  <c r="U190" i="13" s="1"/>
  <c r="Z83" i="11"/>
  <c r="Y79" i="9"/>
  <c r="Y94" i="11" s="1"/>
  <c r="S203" i="11" s="1"/>
  <c r="S126" i="13"/>
  <c r="S165" i="13" s="1"/>
  <c r="Y83" i="9"/>
  <c r="Y65" i="11"/>
  <c r="Y101" i="9"/>
  <c r="S144" i="13"/>
  <c r="S183" i="13" s="1"/>
  <c r="X95" i="9"/>
  <c r="R138" i="13"/>
  <c r="R177" i="13" s="1"/>
  <c r="X112" i="9"/>
  <c r="R155" i="13"/>
  <c r="R194" i="13" s="1"/>
  <c r="W64" i="11"/>
  <c r="AB76" i="15"/>
  <c r="P139" i="15"/>
  <c r="U93" i="11"/>
  <c r="AD95" i="9"/>
  <c r="X138" i="13"/>
  <c r="X177" i="13" s="1"/>
  <c r="AB95" i="9"/>
  <c r="V138" i="13"/>
  <c r="V177" i="13" s="1"/>
  <c r="X88" i="9"/>
  <c r="R131" i="13"/>
  <c r="R170" i="13" s="1"/>
  <c r="Y6" i="16"/>
  <c r="M6" i="20" s="1"/>
  <c r="Y6" i="9"/>
  <c r="AE109" i="9"/>
  <c r="Y152" i="13"/>
  <c r="Y191" i="13" s="1"/>
  <c r="AD103" i="9"/>
  <c r="X146" i="13"/>
  <c r="X185" i="13" s="1"/>
  <c r="AC85" i="9"/>
  <c r="W128" i="13"/>
  <c r="W167" i="13" s="1"/>
  <c r="AC115" i="9"/>
  <c r="W158" i="13"/>
  <c r="W197" i="13" s="1"/>
  <c r="AB91" i="9"/>
  <c r="V134" i="13"/>
  <c r="V173" i="13" s="1"/>
  <c r="AB73" i="11"/>
  <c r="AB109" i="9"/>
  <c r="V152" i="13"/>
  <c r="V191" i="13" s="1"/>
  <c r="U12" i="16"/>
  <c r="U12" i="9"/>
  <c r="AA103" i="9"/>
  <c r="U146" i="13"/>
  <c r="U185" i="13" s="1"/>
  <c r="Z85" i="9"/>
  <c r="T128" i="13"/>
  <c r="T167" i="13" s="1"/>
  <c r="Z96" i="9"/>
  <c r="T139" i="13"/>
  <c r="T178" i="13" s="1"/>
  <c r="Z114" i="9"/>
  <c r="T157" i="13"/>
  <c r="T196" i="13" s="1"/>
  <c r="Y96" i="9"/>
  <c r="S139" i="13"/>
  <c r="S178" i="13" s="1"/>
  <c r="S35" i="16"/>
  <c r="S35" i="9"/>
  <c r="X90" i="9"/>
  <c r="R133" i="13"/>
  <c r="R172" i="13" s="1"/>
  <c r="W83" i="9"/>
  <c r="Q126" i="13"/>
  <c r="Q165" i="13" s="1"/>
  <c r="W79" i="9"/>
  <c r="W101" i="9"/>
  <c r="Q144" i="13"/>
  <c r="Q183" i="13" s="1"/>
  <c r="V83" i="9"/>
  <c r="P126" i="13"/>
  <c r="P165" i="13" s="1"/>
  <c r="V79" i="9"/>
  <c r="V94" i="11" s="1"/>
  <c r="P203" i="11" s="1"/>
  <c r="V95" i="9"/>
  <c r="P138" i="13"/>
  <c r="P177" i="13" s="1"/>
  <c r="V107" i="9"/>
  <c r="P150" i="13"/>
  <c r="P189" i="13" s="1"/>
  <c r="AD59" i="11"/>
  <c r="X199" i="11" s="1"/>
  <c r="AC107" i="9"/>
  <c r="W150" i="13"/>
  <c r="W189" i="13" s="1"/>
  <c r="V22" i="16"/>
  <c r="I22" i="20" s="1"/>
  <c r="V22" i="9"/>
  <c r="Y7" i="9"/>
  <c r="Y7" i="16"/>
  <c r="AE74" i="11"/>
  <c r="AE92" i="11"/>
  <c r="AD92" i="9"/>
  <c r="X135" i="13"/>
  <c r="X174" i="13" s="1"/>
  <c r="AD74" i="11"/>
  <c r="AD110" i="9"/>
  <c r="X153" i="13"/>
  <c r="X192" i="13" s="1"/>
  <c r="AD92" i="11"/>
  <c r="AC74" i="11"/>
  <c r="AC110" i="9"/>
  <c r="W153" i="13"/>
  <c r="W192" i="13" s="1"/>
  <c r="AB68" i="11"/>
  <c r="AB104" i="9"/>
  <c r="V147" i="13"/>
  <c r="V186" i="13" s="1"/>
  <c r="AB86" i="11"/>
  <c r="AA98" i="9"/>
  <c r="U141" i="13"/>
  <c r="U180" i="13" s="1"/>
  <c r="Z79" i="11"/>
  <c r="Z91" i="11"/>
  <c r="Y91" i="9"/>
  <c r="S134" i="13"/>
  <c r="S173" i="13" s="1"/>
  <c r="Y73" i="11"/>
  <c r="Y109" i="9"/>
  <c r="S152" i="13"/>
  <c r="S191" i="13" s="1"/>
  <c r="X108" i="9"/>
  <c r="R151" i="13"/>
  <c r="R190" i="13" s="1"/>
  <c r="W84" i="9"/>
  <c r="Q127" i="13"/>
  <c r="Q166" i="13" s="1"/>
  <c r="W102" i="9"/>
  <c r="Q145" i="13"/>
  <c r="Q184" i="13" s="1"/>
  <c r="V60" i="11"/>
  <c r="V96" i="9"/>
  <c r="P139" i="13"/>
  <c r="P178" i="13" s="1"/>
  <c r="W76" i="15"/>
  <c r="U75" i="11"/>
  <c r="AE89" i="9"/>
  <c r="Y132" i="13"/>
  <c r="Y171" i="13" s="1"/>
  <c r="AE89" i="11"/>
  <c r="AD107" i="9"/>
  <c r="X150" i="13"/>
  <c r="X189" i="13" s="1"/>
  <c r="AC71" i="11"/>
  <c r="W111" i="9"/>
  <c r="Q154" i="13"/>
  <c r="Q193" i="13" s="1"/>
  <c r="AA81" i="15"/>
  <c r="P144" i="15"/>
  <c r="AE63" i="11"/>
  <c r="AE99" i="9"/>
  <c r="Y142" i="13"/>
  <c r="Y181" i="13" s="1"/>
  <c r="AE93" i="11"/>
  <c r="AD105" i="9"/>
  <c r="X148" i="13"/>
  <c r="X187" i="13" s="1"/>
  <c r="AC63" i="11"/>
  <c r="AC99" i="9"/>
  <c r="W142" i="13"/>
  <c r="W181" i="13" s="1"/>
  <c r="AA87" i="9"/>
  <c r="U130" i="13"/>
  <c r="U169" i="13" s="1"/>
  <c r="AA105" i="9"/>
  <c r="U148" i="13"/>
  <c r="U187" i="13" s="1"/>
  <c r="AA87" i="11"/>
  <c r="Z86" i="9"/>
  <c r="T129" i="13"/>
  <c r="T168" i="13" s="1"/>
  <c r="Z104" i="9"/>
  <c r="T147" i="13"/>
  <c r="T186" i="13" s="1"/>
  <c r="Z86" i="11"/>
  <c r="Y104" i="9"/>
  <c r="S147" i="13"/>
  <c r="S186" i="13" s="1"/>
  <c r="X92" i="9"/>
  <c r="R135" i="13"/>
  <c r="R174" i="13" s="1"/>
  <c r="X109" i="9"/>
  <c r="R152" i="13"/>
  <c r="R191" i="13" s="1"/>
  <c r="W85" i="9"/>
  <c r="Q128" i="13"/>
  <c r="Q167" i="13" s="1"/>
  <c r="W103" i="9"/>
  <c r="Q146" i="13"/>
  <c r="Q185" i="13" s="1"/>
  <c r="W85" i="11"/>
  <c r="U70" i="11"/>
  <c r="AA83" i="11"/>
  <c r="X117" i="9"/>
  <c r="R160" i="13"/>
  <c r="R199" i="13" s="1"/>
  <c r="U78" i="11"/>
  <c r="AD88" i="9"/>
  <c r="X131" i="13"/>
  <c r="X170" i="13" s="1"/>
  <c r="AD106" i="9"/>
  <c r="X149" i="13"/>
  <c r="X188" i="13" s="1"/>
  <c r="AC94" i="9"/>
  <c r="W137" i="13"/>
  <c r="W176" i="13" s="1"/>
  <c r="AC112" i="9"/>
  <c r="W155" i="13"/>
  <c r="W194" i="13" s="1"/>
  <c r="AB64" i="11"/>
  <c r="AA88" i="9"/>
  <c r="U131" i="13"/>
  <c r="U170" i="13" s="1"/>
  <c r="T14" i="16"/>
  <c r="H14" i="20" s="1"/>
  <c r="T14" i="9"/>
  <c r="Y81" i="11"/>
  <c r="Y93" i="11"/>
  <c r="X69" i="11"/>
  <c r="X110" i="9"/>
  <c r="R153" i="13"/>
  <c r="R192" i="13" s="1"/>
  <c r="W92" i="9"/>
  <c r="Q135" i="13"/>
  <c r="Q174" i="13" s="1"/>
  <c r="V62" i="11"/>
  <c r="V80" i="11"/>
  <c r="U83" i="9"/>
  <c r="U79" i="9"/>
  <c r="U118" i="9" s="1"/>
  <c r="Y28" i="16"/>
  <c r="Y28" i="9"/>
  <c r="R26" i="16"/>
  <c r="E26" i="20" s="1"/>
  <c r="R26" i="9"/>
  <c r="S89" i="15"/>
  <c r="S152" i="15"/>
  <c r="P112" i="4"/>
  <c r="T66" i="15"/>
  <c r="T129" i="15"/>
  <c r="AE90" i="9"/>
  <c r="Y133" i="13"/>
  <c r="Y172" i="13" s="1"/>
  <c r="X23" i="9"/>
  <c r="X23" i="12" s="1"/>
  <c r="X23" i="16"/>
  <c r="K23" i="20" s="1"/>
  <c r="AE97" i="9"/>
  <c r="Y140" i="13"/>
  <c r="Y179" i="13" s="1"/>
  <c r="AD109" i="9"/>
  <c r="X152" i="13"/>
  <c r="X191" i="13" s="1"/>
  <c r="U36" i="16"/>
  <c r="U36" i="9"/>
  <c r="Y84" i="9"/>
  <c r="S127" i="13"/>
  <c r="S166" i="13" s="1"/>
  <c r="X107" i="9"/>
  <c r="R150" i="13"/>
  <c r="R189" i="13" s="1"/>
  <c r="W107" i="9"/>
  <c r="Q150" i="13"/>
  <c r="Q189" i="13" s="1"/>
  <c r="V113" i="9"/>
  <c r="P156" i="13"/>
  <c r="P195" i="13" s="1"/>
  <c r="Y115" i="9"/>
  <c r="S158" i="13"/>
  <c r="S197" i="13" s="1"/>
  <c r="V102" i="9"/>
  <c r="P145" i="13"/>
  <c r="P184" i="13" s="1"/>
  <c r="AA79" i="15"/>
  <c r="P142" i="15"/>
  <c r="Y4" i="9"/>
  <c r="Y4" i="16"/>
  <c r="M4" i="20" s="1"/>
  <c r="AD94" i="9"/>
  <c r="X137" i="13"/>
  <c r="X176" i="13" s="1"/>
  <c r="W110" i="9"/>
  <c r="Q153" i="13"/>
  <c r="Q192" i="13" s="1"/>
  <c r="K13" i="19"/>
  <c r="O112" i="4"/>
  <c r="S11" i="13"/>
  <c r="Y79" i="15"/>
  <c r="Y142" i="15"/>
  <c r="Q75" i="15"/>
  <c r="P138" i="15"/>
  <c r="U22" i="9"/>
  <c r="U22" i="12" s="1"/>
  <c r="X8" i="16"/>
  <c r="K8" i="20" s="1"/>
  <c r="P14" i="9"/>
  <c r="P14" i="12" s="1"/>
  <c r="W78" i="15"/>
  <c r="W141" i="15"/>
  <c r="D22" i="20"/>
  <c r="T77" i="15"/>
  <c r="P140" i="15"/>
  <c r="R82" i="15"/>
  <c r="R145" i="15"/>
  <c r="U98" i="15"/>
  <c r="U161" i="15"/>
  <c r="Y14" i="9"/>
  <c r="Y14" i="12" s="1"/>
  <c r="U34" i="9"/>
  <c r="U34" i="13" s="1"/>
  <c r="U81" i="15"/>
  <c r="U144" i="15"/>
  <c r="U84" i="15"/>
  <c r="U147" i="15"/>
  <c r="X94" i="15"/>
  <c r="X157" i="15"/>
  <c r="Y96" i="15"/>
  <c r="Y159" i="15"/>
  <c r="V89" i="15"/>
  <c r="V152" i="15"/>
  <c r="T81" i="15"/>
  <c r="W83" i="15"/>
  <c r="AC68" i="15"/>
  <c r="AB79" i="15"/>
  <c r="S81" i="15"/>
  <c r="S144" i="15"/>
  <c r="AE60" i="11"/>
  <c r="AE96" i="9"/>
  <c r="Y139" i="13"/>
  <c r="Y178" i="13" s="1"/>
  <c r="AD90" i="9"/>
  <c r="X133" i="13"/>
  <c r="X172" i="13" s="1"/>
  <c r="AD102" i="9"/>
  <c r="X145" i="13"/>
  <c r="X184" i="13" s="1"/>
  <c r="AD84" i="11"/>
  <c r="W11" i="16"/>
  <c r="W11" i="9"/>
  <c r="AC78" i="11"/>
  <c r="AC114" i="9"/>
  <c r="W157" i="13"/>
  <c r="W196" i="13" s="1"/>
  <c r="AB90" i="9"/>
  <c r="V133" i="13"/>
  <c r="V172" i="13" s="1"/>
  <c r="AB72" i="11"/>
  <c r="AB108" i="9"/>
  <c r="V151" i="13"/>
  <c r="V190" i="13" s="1"/>
  <c r="AB90" i="11"/>
  <c r="AA90" i="9"/>
  <c r="U133" i="13"/>
  <c r="U172" i="13" s="1"/>
  <c r="Z65" i="11"/>
  <c r="Z101" i="9"/>
  <c r="T144" i="13"/>
  <c r="T183" i="13" s="1"/>
  <c r="T28" i="16"/>
  <c r="T28" i="9"/>
  <c r="Y113" i="9"/>
  <c r="S156" i="13"/>
  <c r="S195" i="13" s="1"/>
  <c r="R4" i="9"/>
  <c r="R4" i="16"/>
  <c r="W94" i="9"/>
  <c r="Q137" i="13"/>
  <c r="Q176" i="13" s="1"/>
  <c r="W76" i="11"/>
  <c r="Q202" i="11" s="1"/>
  <c r="W112" i="9"/>
  <c r="Q155" i="13"/>
  <c r="Q194" i="13" s="1"/>
  <c r="V64" i="11"/>
  <c r="V100" i="9"/>
  <c r="P143" i="13"/>
  <c r="P182" i="13" s="1"/>
  <c r="V82" i="11"/>
  <c r="U67" i="11"/>
  <c r="U79" i="11"/>
  <c r="T126" i="13"/>
  <c r="T165" i="13" s="1"/>
  <c r="Z83" i="9"/>
  <c r="Z79" i="9"/>
  <c r="Z94" i="11" s="1"/>
  <c r="T203" i="11" s="1"/>
  <c r="W93" i="9"/>
  <c r="Q136" i="13"/>
  <c r="Q175" i="13" s="1"/>
  <c r="AE91" i="9"/>
  <c r="Y134" i="13"/>
  <c r="Y173" i="13" s="1"/>
  <c r="AD85" i="9"/>
  <c r="X128" i="13"/>
  <c r="X167" i="13" s="1"/>
  <c r="AD67" i="11"/>
  <c r="AC97" i="9"/>
  <c r="W140" i="13"/>
  <c r="W179" i="13" s="1"/>
  <c r="AC79" i="11"/>
  <c r="AA85" i="9"/>
  <c r="U128" i="13"/>
  <c r="U167" i="13" s="1"/>
  <c r="AA97" i="9"/>
  <c r="U140" i="13"/>
  <c r="U179" i="13" s="1"/>
  <c r="Y108" i="9"/>
  <c r="S151" i="13"/>
  <c r="S190" i="13" s="1"/>
  <c r="X102" i="9"/>
  <c r="R145" i="13"/>
  <c r="R184" i="13" s="1"/>
  <c r="X113" i="9"/>
  <c r="R156" i="13"/>
  <c r="R195" i="13" s="1"/>
  <c r="AE95" i="9"/>
  <c r="Y138" i="13"/>
  <c r="Y177" i="13" s="1"/>
  <c r="AA101" i="9"/>
  <c r="U144" i="13"/>
  <c r="U183" i="13" s="1"/>
  <c r="W99" i="9"/>
  <c r="Q142" i="13"/>
  <c r="Q181" i="13" s="1"/>
  <c r="AE110" i="9"/>
  <c r="Y153" i="13"/>
  <c r="Y192" i="13" s="1"/>
  <c r="X19" i="16"/>
  <c r="X19" i="9"/>
  <c r="X37" i="16"/>
  <c r="L37" i="20" s="1"/>
  <c r="X37" i="9"/>
  <c r="AC92" i="9"/>
  <c r="W135" i="13"/>
  <c r="W174" i="13" s="1"/>
  <c r="W19" i="16"/>
  <c r="W19" i="9"/>
  <c r="AB86" i="9"/>
  <c r="V129" i="13"/>
  <c r="V168" i="13" s="1"/>
  <c r="AB116" i="9"/>
  <c r="V159" i="13"/>
  <c r="V198" i="13" s="1"/>
  <c r="AA110" i="9"/>
  <c r="U153" i="13"/>
  <c r="U192" i="13" s="1"/>
  <c r="Z97" i="9"/>
  <c r="T140" i="13"/>
  <c r="T179" i="13" s="1"/>
  <c r="S18" i="16"/>
  <c r="S18" i="9"/>
  <c r="X85" i="9"/>
  <c r="R128" i="13"/>
  <c r="R167" i="13" s="1"/>
  <c r="X103" i="9"/>
  <c r="R146" i="13"/>
  <c r="R185" i="13" s="1"/>
  <c r="E11" i="20"/>
  <c r="W114" i="9"/>
  <c r="Q157" i="13"/>
  <c r="Q196" i="13" s="1"/>
  <c r="V90" i="11"/>
  <c r="U86" i="11"/>
  <c r="AB83" i="9"/>
  <c r="V126" i="13"/>
  <c r="V165" i="13" s="1"/>
  <c r="AB79" i="9"/>
  <c r="AB83" i="11"/>
  <c r="AA113" i="9"/>
  <c r="U156" i="13"/>
  <c r="U195" i="13" s="1"/>
  <c r="Z76" i="11"/>
  <c r="T202" i="11" s="1"/>
  <c r="Y112" i="9"/>
  <c r="S155" i="13"/>
  <c r="S194" i="13" s="1"/>
  <c r="X76" i="11"/>
  <c r="R202" i="11" s="1"/>
  <c r="AE111" i="9"/>
  <c r="Y154" i="13"/>
  <c r="Y193" i="13" s="1"/>
  <c r="AD69" i="11"/>
  <c r="AC111" i="9"/>
  <c r="W154" i="13"/>
  <c r="W193" i="13" s="1"/>
  <c r="AC93" i="11"/>
  <c r="AB93" i="9"/>
  <c r="V136" i="13"/>
  <c r="V175" i="13" s="1"/>
  <c r="AB75" i="11"/>
  <c r="AB87" i="11"/>
  <c r="T31" i="16"/>
  <c r="H31" i="20" s="1"/>
  <c r="T31" i="9"/>
  <c r="Y62" i="11"/>
  <c r="Y116" i="9"/>
  <c r="S159" i="13"/>
  <c r="S198" i="13" s="1"/>
  <c r="V61" i="11"/>
  <c r="V97" i="9"/>
  <c r="P140" i="13"/>
  <c r="P179" i="13" s="1"/>
  <c r="V79" i="11"/>
  <c r="V115" i="9"/>
  <c r="P158" i="13"/>
  <c r="P197" i="13" s="1"/>
  <c r="R67" i="15"/>
  <c r="AE79" i="9"/>
  <c r="Y126" i="13"/>
  <c r="Y165" i="13" s="1"/>
  <c r="AE83" i="9"/>
  <c r="AD77" i="11"/>
  <c r="Y82" i="11"/>
  <c r="V93" i="9"/>
  <c r="P136" i="13"/>
  <c r="P175" i="13" s="1"/>
  <c r="V93" i="11"/>
  <c r="AE64" i="11"/>
  <c r="AE100" i="9"/>
  <c r="Y143" i="13"/>
  <c r="Y182" i="13" s="1"/>
  <c r="AE82" i="11"/>
  <c r="X15" i="9"/>
  <c r="X15" i="16"/>
  <c r="W21" i="16"/>
  <c r="J21" i="20" s="1"/>
  <c r="W21" i="9"/>
  <c r="AB76" i="11"/>
  <c r="V202" i="11" s="1"/>
  <c r="AB112" i="9"/>
  <c r="V155" i="13"/>
  <c r="V194" i="13" s="1"/>
  <c r="AA64" i="11"/>
  <c r="AA100" i="9"/>
  <c r="U143" i="13"/>
  <c r="U182" i="13" s="1"/>
  <c r="Z63" i="11"/>
  <c r="Z99" i="9"/>
  <c r="T142" i="13"/>
  <c r="T181" i="13" s="1"/>
  <c r="Z81" i="11"/>
  <c r="Z117" i="9"/>
  <c r="T160" i="13"/>
  <c r="T199" i="13" s="1"/>
  <c r="Y63" i="11"/>
  <c r="Y99" i="9"/>
  <c r="S142" i="13"/>
  <c r="S181" i="13" s="1"/>
  <c r="X87" i="9"/>
  <c r="R130" i="13"/>
  <c r="R169" i="13" s="1"/>
  <c r="W68" i="11"/>
  <c r="W104" i="9"/>
  <c r="Q147" i="13"/>
  <c r="Q186" i="13" s="1"/>
  <c r="V98" i="9"/>
  <c r="P141" i="13"/>
  <c r="P180" i="13" s="1"/>
  <c r="P25" i="16"/>
  <c r="P25" i="9"/>
  <c r="V116" i="9"/>
  <c r="P159" i="13"/>
  <c r="P198" i="13" s="1"/>
  <c r="U77" i="11"/>
  <c r="AD113" i="9"/>
  <c r="X156" i="13"/>
  <c r="X195" i="13" s="1"/>
  <c r="AB65" i="11"/>
  <c r="Z88" i="9"/>
  <c r="T131" i="13"/>
  <c r="T170" i="13" s="1"/>
  <c r="V87" i="9"/>
  <c r="P130" i="13"/>
  <c r="P169" i="13" s="1"/>
  <c r="U60" i="11"/>
  <c r="U86" i="15"/>
  <c r="U149" i="15"/>
  <c r="W80" i="15"/>
  <c r="W143" i="15"/>
  <c r="R98" i="15"/>
  <c r="R161" i="15"/>
  <c r="V81" i="15"/>
  <c r="V144" i="15"/>
  <c r="V67" i="15"/>
  <c r="V130" i="15"/>
  <c r="R72" i="15"/>
  <c r="R135" i="15"/>
  <c r="W87" i="15"/>
  <c r="W150" i="15"/>
  <c r="AA96" i="9"/>
  <c r="U139" i="13"/>
  <c r="U178" i="13" s="1"/>
  <c r="X79" i="9"/>
  <c r="X94" i="11" s="1"/>
  <c r="R203" i="11" s="1"/>
  <c r="R126" i="13"/>
  <c r="R165" i="13" s="1"/>
  <c r="X83" i="9"/>
  <c r="Q76" i="15"/>
  <c r="Q139" i="15"/>
  <c r="AC89" i="9"/>
  <c r="W132" i="13"/>
  <c r="W171" i="13" s="1"/>
  <c r="X111" i="9"/>
  <c r="R154" i="13"/>
  <c r="R193" i="13" s="1"/>
  <c r="AC91" i="9"/>
  <c r="W134" i="13"/>
  <c r="W173" i="13" s="1"/>
  <c r="R5" i="16"/>
  <c r="F5" i="20" s="1"/>
  <c r="R5" i="9"/>
  <c r="W89" i="9"/>
  <c r="Q132" i="13"/>
  <c r="Q171" i="13" s="1"/>
  <c r="AB101" i="9"/>
  <c r="V144" i="13"/>
  <c r="V183" i="13" s="1"/>
  <c r="W90" i="9"/>
  <c r="Q133" i="13"/>
  <c r="Q172" i="13" s="1"/>
  <c r="AD111" i="9"/>
  <c r="X154" i="13"/>
  <c r="X193" i="13" s="1"/>
  <c r="AA93" i="9"/>
  <c r="U136" i="13"/>
  <c r="U175" i="13" s="1"/>
  <c r="Y110" i="9"/>
  <c r="S153" i="13"/>
  <c r="S192" i="13" s="1"/>
  <c r="AD112" i="9"/>
  <c r="X155" i="13"/>
  <c r="X194" i="13" s="1"/>
  <c r="AA94" i="9"/>
  <c r="U137" i="13"/>
  <c r="U176" i="13" s="1"/>
  <c r="R99" i="15"/>
  <c r="R162" i="15"/>
  <c r="R95" i="15"/>
  <c r="P158" i="15"/>
  <c r="I9" i="19"/>
  <c r="S112" i="4"/>
  <c r="R69" i="15"/>
  <c r="R132" i="15"/>
  <c r="U39" i="15"/>
  <c r="U163" i="15" s="1"/>
  <c r="U112" i="4"/>
  <c r="F26" i="19"/>
  <c r="W68" i="15"/>
  <c r="W131" i="15"/>
  <c r="V29" i="9"/>
  <c r="V29" i="12" s="1"/>
  <c r="M21" i="19"/>
  <c r="L21" i="19"/>
  <c r="W89" i="15"/>
  <c r="W152" i="15"/>
  <c r="U82" i="15"/>
  <c r="U145" i="15"/>
  <c r="R94" i="15"/>
  <c r="R157" i="15"/>
  <c r="W85" i="15"/>
  <c r="W148" i="15"/>
  <c r="V76" i="15"/>
  <c r="V139" i="15"/>
  <c r="R68" i="15"/>
  <c r="R131" i="15"/>
  <c r="U68" i="15"/>
  <c r="U131" i="15"/>
  <c r="R6" i="16"/>
  <c r="E6" i="20" s="1"/>
  <c r="Y87" i="15"/>
  <c r="Y150" i="15"/>
  <c r="Y88" i="15"/>
  <c r="Y151" i="15"/>
  <c r="U67" i="15"/>
  <c r="U130" i="15"/>
  <c r="O39" i="18"/>
  <c r="S11" i="16"/>
  <c r="S94" i="15"/>
  <c r="S157" i="15"/>
  <c r="R84" i="15"/>
  <c r="R147" i="15"/>
  <c r="Q16" i="9"/>
  <c r="Q16" i="12" s="1"/>
  <c r="Y89" i="15"/>
  <c r="Y152" i="15"/>
  <c r="X83" i="15"/>
  <c r="X146" i="15"/>
  <c r="T82" i="15"/>
  <c r="T145" i="15"/>
  <c r="X89" i="15"/>
  <c r="X152" i="15"/>
  <c r="V94" i="15"/>
  <c r="V157" i="15"/>
  <c r="U87" i="15"/>
  <c r="U150" i="15"/>
  <c r="AC79" i="15"/>
  <c r="U83" i="15"/>
  <c r="Z69" i="15"/>
  <c r="AD68" i="15"/>
  <c r="Q81" i="15"/>
  <c r="Q79" i="15"/>
  <c r="U96" i="15"/>
  <c r="U159" i="15"/>
  <c r="Y68" i="15"/>
  <c r="R87" i="15"/>
  <c r="Y5" i="16"/>
  <c r="Y5" i="9"/>
  <c r="AE72" i="11"/>
  <c r="X29" i="9"/>
  <c r="X29" i="16"/>
  <c r="K29" i="20" s="1"/>
  <c r="AC96" i="9"/>
  <c r="W139" i="13"/>
  <c r="W178" i="13" s="1"/>
  <c r="AA102" i="9"/>
  <c r="U145" i="13"/>
  <c r="U184" i="13" s="1"/>
  <c r="Z84" i="9"/>
  <c r="T127" i="13"/>
  <c r="T166" i="13" s="1"/>
  <c r="Z113" i="9"/>
  <c r="T156" i="13"/>
  <c r="T195" i="13" s="1"/>
  <c r="Y89" i="11"/>
  <c r="X89" i="9"/>
  <c r="R132" i="13"/>
  <c r="R171" i="13" s="1"/>
  <c r="X106" i="9"/>
  <c r="R149" i="13"/>
  <c r="R188" i="13" s="1"/>
  <c r="AC101" i="9"/>
  <c r="W144" i="13"/>
  <c r="W183" i="13" s="1"/>
  <c r="Q38" i="9"/>
  <c r="Q38" i="16"/>
  <c r="AE103" i="9"/>
  <c r="Y146" i="13"/>
  <c r="Y185" i="13" s="1"/>
  <c r="AD97" i="9"/>
  <c r="X140" i="13"/>
  <c r="X179" i="13" s="1"/>
  <c r="AD115" i="9"/>
  <c r="X158" i="13"/>
  <c r="X197" i="13" s="1"/>
  <c r="AC109" i="9"/>
  <c r="W152" i="13"/>
  <c r="W191" i="13" s="1"/>
  <c r="AB103" i="9"/>
  <c r="V146" i="13"/>
  <c r="V185" i="13" s="1"/>
  <c r="AA61" i="11"/>
  <c r="U24" i="16"/>
  <c r="U24" i="9"/>
  <c r="AA115" i="9"/>
  <c r="U158" i="13"/>
  <c r="U197" i="13" s="1"/>
  <c r="Z90" i="9"/>
  <c r="T133" i="13"/>
  <c r="T172" i="13" s="1"/>
  <c r="Z108" i="9"/>
  <c r="T151" i="13"/>
  <c r="T190" i="13" s="1"/>
  <c r="Y90" i="9"/>
  <c r="S133" i="13"/>
  <c r="S172" i="13" s="1"/>
  <c r="S17" i="16"/>
  <c r="S17" i="9"/>
  <c r="Y84" i="11"/>
  <c r="X84" i="9"/>
  <c r="R127" i="13"/>
  <c r="R166" i="13" s="1"/>
  <c r="X78" i="11"/>
  <c r="W95" i="9"/>
  <c r="Q138" i="13"/>
  <c r="Q177" i="13" s="1"/>
  <c r="W113" i="9"/>
  <c r="Q156" i="13"/>
  <c r="Q195" i="13" s="1"/>
  <c r="V101" i="9"/>
  <c r="P144" i="13"/>
  <c r="P183" i="13" s="1"/>
  <c r="X76" i="15"/>
  <c r="AE71" i="11"/>
  <c r="AE92" i="9"/>
  <c r="Y135" i="13"/>
  <c r="Y174" i="13" s="1"/>
  <c r="AE86" i="11"/>
  <c r="AD86" i="9"/>
  <c r="X129" i="13"/>
  <c r="X168" i="13" s="1"/>
  <c r="AD104" i="9"/>
  <c r="X147" i="13"/>
  <c r="X186" i="13" s="1"/>
  <c r="AC68" i="11"/>
  <c r="AB62" i="11"/>
  <c r="AB98" i="9"/>
  <c r="V141" i="13"/>
  <c r="V180" i="13" s="1"/>
  <c r="AA92" i="9"/>
  <c r="U135" i="13"/>
  <c r="U174" i="13" s="1"/>
  <c r="Z73" i="11"/>
  <c r="Z109" i="9"/>
  <c r="T152" i="13"/>
  <c r="T191" i="13" s="1"/>
  <c r="Y85" i="9"/>
  <c r="S128" i="13"/>
  <c r="S167" i="13" s="1"/>
  <c r="Y103" i="9"/>
  <c r="S146" i="13"/>
  <c r="S185" i="13" s="1"/>
  <c r="Y85" i="11"/>
  <c r="W60" i="11"/>
  <c r="W96" i="9"/>
  <c r="Q139" i="13"/>
  <c r="Q178" i="13" s="1"/>
  <c r="W78" i="11"/>
  <c r="V90" i="9"/>
  <c r="P133" i="13"/>
  <c r="P172" i="13" s="1"/>
  <c r="V72" i="11"/>
  <c r="V108" i="9"/>
  <c r="P151" i="13"/>
  <c r="P190" i="13" s="1"/>
  <c r="U69" i="11"/>
  <c r="AE65" i="11"/>
  <c r="AD89" i="9"/>
  <c r="X132" i="13"/>
  <c r="X171" i="13" s="1"/>
  <c r="AD83" i="11"/>
  <c r="V28" i="9"/>
  <c r="V28" i="16"/>
  <c r="W87" i="9"/>
  <c r="Q130" i="13"/>
  <c r="Q169" i="13" s="1"/>
  <c r="W87" i="11"/>
  <c r="Z79" i="15"/>
  <c r="AE93" i="9"/>
  <c r="Y136" i="13"/>
  <c r="Y175" i="13" s="1"/>
  <c r="AE87" i="11"/>
  <c r="AD87" i="9"/>
  <c r="X130" i="13"/>
  <c r="X169" i="13" s="1"/>
  <c r="X14" i="9"/>
  <c r="X14" i="16"/>
  <c r="L14" i="20" s="1"/>
  <c r="AD117" i="9"/>
  <c r="X160" i="13"/>
  <c r="X199" i="13" s="1"/>
  <c r="AC93" i="9"/>
  <c r="W136" i="13"/>
  <c r="W175" i="13" s="1"/>
  <c r="AC75" i="11"/>
  <c r="W38" i="16"/>
  <c r="W38" i="9"/>
  <c r="AB105" i="9"/>
  <c r="V148" i="13"/>
  <c r="V187" i="13" s="1"/>
  <c r="AA63" i="11"/>
  <c r="AA99" i="9"/>
  <c r="U142" i="13"/>
  <c r="U181" i="13" s="1"/>
  <c r="AA81" i="11"/>
  <c r="AA117" i="9"/>
  <c r="U160" i="13"/>
  <c r="U199" i="13" s="1"/>
  <c r="Z62" i="11"/>
  <c r="Z98" i="9"/>
  <c r="T141" i="13"/>
  <c r="T180" i="13" s="1"/>
  <c r="Z80" i="11"/>
  <c r="Z116" i="9"/>
  <c r="T159" i="13"/>
  <c r="T198" i="13" s="1"/>
  <c r="S7" i="16"/>
  <c r="G7" i="20" s="1"/>
  <c r="S7" i="9"/>
  <c r="Y98" i="9"/>
  <c r="S141" i="13"/>
  <c r="S180" i="13" s="1"/>
  <c r="Y92" i="11"/>
  <c r="X68" i="11"/>
  <c r="X104" i="9"/>
  <c r="R147" i="13"/>
  <c r="R186" i="13" s="1"/>
  <c r="X85" i="11"/>
  <c r="W61" i="11"/>
  <c r="W97" i="9"/>
  <c r="Q140" i="13"/>
  <c r="Q179" i="13" s="1"/>
  <c r="W79" i="11"/>
  <c r="W115" i="9"/>
  <c r="Q158" i="13"/>
  <c r="Q197" i="13" s="1"/>
  <c r="AB113" i="9"/>
  <c r="V156" i="13"/>
  <c r="V195" i="13" s="1"/>
  <c r="X94" i="9"/>
  <c r="R137" i="13"/>
  <c r="R176" i="13" s="1"/>
  <c r="X93" i="11"/>
  <c r="Y9" i="9"/>
  <c r="Y9" i="12" s="1"/>
  <c r="Y9" i="16"/>
  <c r="AE112" i="9"/>
  <c r="Y155" i="13"/>
  <c r="Y194" i="13" s="1"/>
  <c r="AD64" i="11"/>
  <c r="AD100" i="9"/>
  <c r="X143" i="13"/>
  <c r="X182" i="13" s="1"/>
  <c r="AD82" i="11"/>
  <c r="AC88" i="9"/>
  <c r="W131" i="13"/>
  <c r="W170" i="13" s="1"/>
  <c r="AC70" i="11"/>
  <c r="AC106" i="9"/>
  <c r="W149" i="13"/>
  <c r="W188" i="13" s="1"/>
  <c r="AC88" i="11"/>
  <c r="AB94" i="9"/>
  <c r="V137" i="13"/>
  <c r="V176" i="13" s="1"/>
  <c r="AA112" i="9"/>
  <c r="U155" i="13"/>
  <c r="U194" i="13" s="1"/>
  <c r="T8" i="16"/>
  <c r="T8" i="9"/>
  <c r="Y75" i="11"/>
  <c r="Y111" i="9"/>
  <c r="S154" i="13"/>
  <c r="S193" i="13" s="1"/>
  <c r="X99" i="9"/>
  <c r="R142" i="13"/>
  <c r="R181" i="13" s="1"/>
  <c r="X86" i="11"/>
  <c r="W86" i="9"/>
  <c r="Q129" i="13"/>
  <c r="Q168" i="13" s="1"/>
  <c r="W80" i="11"/>
  <c r="W116" i="9"/>
  <c r="Q159" i="13"/>
  <c r="Q198" i="13" s="1"/>
  <c r="V92" i="9"/>
  <c r="P135" i="13"/>
  <c r="P174" i="13" s="1"/>
  <c r="V74" i="11"/>
  <c r="V110" i="9"/>
  <c r="P153" i="13"/>
  <c r="P192" i="13" s="1"/>
  <c r="V92" i="11"/>
  <c r="Z81" i="15"/>
  <c r="U59" i="11"/>
  <c r="O199" i="11" s="1"/>
  <c r="U88" i="11"/>
  <c r="AA83" i="9"/>
  <c r="U126" i="13"/>
  <c r="U165" i="13" s="1"/>
  <c r="AA79" i="9"/>
  <c r="AA94" i="11" s="1"/>
  <c r="U203" i="11" s="1"/>
  <c r="Z64" i="11"/>
  <c r="X112" i="4"/>
  <c r="T92" i="15"/>
  <c r="T155" i="15"/>
  <c r="V78" i="15"/>
  <c r="V141" i="15"/>
  <c r="AD96" i="9"/>
  <c r="X139" i="13"/>
  <c r="X178" i="13" s="1"/>
  <c r="AB84" i="9"/>
  <c r="V127" i="13"/>
  <c r="V166" i="13" s="1"/>
  <c r="AA114" i="9"/>
  <c r="U157" i="13"/>
  <c r="U196" i="13" s="1"/>
  <c r="Y107" i="9"/>
  <c r="S150" i="13"/>
  <c r="S189" i="13" s="1"/>
  <c r="X101" i="9"/>
  <c r="R144" i="13"/>
  <c r="R183" i="13" s="1"/>
  <c r="AE115" i="9"/>
  <c r="Y158" i="13"/>
  <c r="Y197" i="13" s="1"/>
  <c r="W18" i="16"/>
  <c r="J18" i="20" s="1"/>
  <c r="W18" i="9"/>
  <c r="Z102" i="9"/>
  <c r="T145" i="13"/>
  <c r="T184" i="13" s="1"/>
  <c r="Y102" i="9"/>
  <c r="S145" i="13"/>
  <c r="S184" i="13" s="1"/>
  <c r="Q34" i="16"/>
  <c r="Q34" i="9"/>
  <c r="Q34" i="12" s="1"/>
  <c r="AA86" i="9"/>
  <c r="U129" i="13"/>
  <c r="U168" i="13" s="1"/>
  <c r="AE105" i="9"/>
  <c r="Y148" i="13"/>
  <c r="Y187" i="13" s="1"/>
  <c r="AD99" i="9"/>
  <c r="X142" i="13"/>
  <c r="X181" i="13" s="1"/>
  <c r="Z92" i="9"/>
  <c r="T135" i="13"/>
  <c r="T174" i="13" s="1"/>
  <c r="Y92" i="9"/>
  <c r="S135" i="13"/>
  <c r="S174" i="13" s="1"/>
  <c r="X98" i="9"/>
  <c r="R141" i="13"/>
  <c r="R180" i="13" s="1"/>
  <c r="W91" i="9"/>
  <c r="Q134" i="13"/>
  <c r="Q173" i="13" s="1"/>
  <c r="AC113" i="9"/>
  <c r="W156" i="13"/>
  <c r="W195" i="13" s="1"/>
  <c r="AC100" i="9"/>
  <c r="W143" i="13"/>
  <c r="W182" i="13" s="1"/>
  <c r="AA106" i="9"/>
  <c r="U149" i="13"/>
  <c r="U188" i="13" s="1"/>
  <c r="AE107" i="9"/>
  <c r="Y150" i="13"/>
  <c r="Y189" i="13" s="1"/>
  <c r="V71" i="15"/>
  <c r="V134" i="15"/>
  <c r="T112" i="4"/>
  <c r="Q84" i="15"/>
  <c r="Q147" i="15"/>
  <c r="Z97" i="15"/>
  <c r="P160" i="15"/>
  <c r="K26" i="19"/>
  <c r="R112" i="4"/>
  <c r="X65" i="15"/>
  <c r="P128" i="15"/>
  <c r="X77" i="15"/>
  <c r="X140" i="15"/>
  <c r="W112" i="4"/>
  <c r="J32" i="19"/>
  <c r="E11" i="19"/>
  <c r="E29" i="19"/>
  <c r="U78" i="15"/>
  <c r="U141" i="15"/>
  <c r="Y99" i="15"/>
  <c r="Y162" i="15"/>
  <c r="V99" i="15"/>
  <c r="V162" i="15"/>
  <c r="X70" i="15"/>
  <c r="X133" i="15"/>
  <c r="S19" i="9"/>
  <c r="S19" i="13" s="1"/>
  <c r="K14" i="19"/>
  <c r="W31" i="9"/>
  <c r="W31" i="12" s="1"/>
  <c r="N24" i="20"/>
  <c r="X86" i="15"/>
  <c r="X149" i="15"/>
  <c r="R93" i="15"/>
  <c r="R156" i="15"/>
  <c r="S84" i="15"/>
  <c r="S147" i="15"/>
  <c r="V93" i="15"/>
  <c r="P156" i="15"/>
  <c r="D21" i="20"/>
  <c r="X72" i="15"/>
  <c r="X135" i="15"/>
  <c r="V4" i="12"/>
  <c r="V4" i="16"/>
  <c r="W91" i="15"/>
  <c r="W154" i="15"/>
  <c r="V82" i="15"/>
  <c r="V145" i="15"/>
  <c r="V72" i="15"/>
  <c r="V135" i="15"/>
  <c r="Y94" i="15"/>
  <c r="Y157" i="15"/>
  <c r="S79" i="15"/>
  <c r="S142" i="15"/>
  <c r="T88" i="15"/>
  <c r="T151" i="15"/>
  <c r="Q68" i="15"/>
  <c r="Q131" i="15"/>
  <c r="V79" i="15"/>
  <c r="V142" i="15"/>
  <c r="AE79" i="15"/>
  <c r="AC69" i="15"/>
  <c r="AE68" i="15"/>
  <c r="V68" i="15"/>
  <c r="W69" i="15"/>
  <c r="AA68" i="15"/>
  <c r="Z94" i="15"/>
  <c r="P157" i="15"/>
  <c r="U69" i="15"/>
  <c r="T69" i="15"/>
  <c r="X79" i="15"/>
  <c r="Q92" i="15"/>
  <c r="Q155" i="15"/>
  <c r="AE108" i="9"/>
  <c r="Y151" i="13"/>
  <c r="Y190" i="13" s="1"/>
  <c r="AD84" i="9"/>
  <c r="X127" i="13"/>
  <c r="X166" i="13" s="1"/>
  <c r="AD66" i="11"/>
  <c r="AD78" i="11"/>
  <c r="AD114" i="9"/>
  <c r="X157" i="13"/>
  <c r="X196" i="13" s="1"/>
  <c r="AC108" i="9"/>
  <c r="W151" i="13"/>
  <c r="W190" i="13" s="1"/>
  <c r="AC90" i="11"/>
  <c r="AB66" i="11"/>
  <c r="AB102" i="9"/>
  <c r="V145" i="13"/>
  <c r="V184" i="13" s="1"/>
  <c r="AB84" i="11"/>
  <c r="AA84" i="9"/>
  <c r="U127" i="13"/>
  <c r="U166" i="13" s="1"/>
  <c r="AA66" i="11"/>
  <c r="Z95" i="9"/>
  <c r="T138" i="13"/>
  <c r="T177" i="13" s="1"/>
  <c r="Z77" i="11"/>
  <c r="S4" i="16"/>
  <c r="S4" i="9"/>
  <c r="Y95" i="9"/>
  <c r="S138" i="13"/>
  <c r="S177" i="13" s="1"/>
  <c r="R16" i="9"/>
  <c r="R16" i="16"/>
  <c r="E16" i="20" s="1"/>
  <c r="W70" i="11"/>
  <c r="W106" i="9"/>
  <c r="Q149" i="13"/>
  <c r="Q188" i="13" s="1"/>
  <c r="W88" i="11"/>
  <c r="V94" i="9"/>
  <c r="P137" i="13"/>
  <c r="P176" i="13" s="1"/>
  <c r="V76" i="11"/>
  <c r="P202" i="11" s="1"/>
  <c r="V112" i="9"/>
  <c r="P155" i="13"/>
  <c r="P194" i="13" s="1"/>
  <c r="U61" i="11"/>
  <c r="U76" i="11"/>
  <c r="O202" i="11" s="1"/>
  <c r="AE101" i="9"/>
  <c r="Y144" i="13"/>
  <c r="Y183" i="13" s="1"/>
  <c r="AC77" i="11"/>
  <c r="AA89" i="9"/>
  <c r="U132" i="13"/>
  <c r="U171" i="13" s="1"/>
  <c r="Z59" i="11"/>
  <c r="T199" i="11" s="1"/>
  <c r="Y100" i="9"/>
  <c r="S143" i="13"/>
  <c r="S182" i="13" s="1"/>
  <c r="W69" i="11"/>
  <c r="V111" i="9"/>
  <c r="P154" i="13"/>
  <c r="P193" i="13" s="1"/>
  <c r="AE85" i="9"/>
  <c r="Y128" i="13"/>
  <c r="Y167" i="13" s="1"/>
  <c r="AE67" i="11"/>
  <c r="Y30" i="16"/>
  <c r="Y30" i="9"/>
  <c r="AD61" i="11"/>
  <c r="AC73" i="11"/>
  <c r="AB85" i="9"/>
  <c r="V128" i="13"/>
  <c r="V167" i="13" s="1"/>
  <c r="V12" i="9"/>
  <c r="V12" i="16"/>
  <c r="AB115" i="9"/>
  <c r="V158" i="13"/>
  <c r="V197" i="13" s="1"/>
  <c r="AA91" i="9"/>
  <c r="U134" i="13"/>
  <c r="U173" i="13" s="1"/>
  <c r="AA73" i="11"/>
  <c r="AA109" i="9"/>
  <c r="U152" i="13"/>
  <c r="U191" i="13" s="1"/>
  <c r="AA91" i="11"/>
  <c r="T17" i="16"/>
  <c r="T17" i="9"/>
  <c r="Y66" i="11"/>
  <c r="X60" i="11"/>
  <c r="X96" i="9"/>
  <c r="R139" i="13"/>
  <c r="R178" i="13" s="1"/>
  <c r="X89" i="11"/>
  <c r="W71" i="11"/>
  <c r="W89" i="11"/>
  <c r="V89" i="9"/>
  <c r="P132" i="13"/>
  <c r="P171" i="13" s="1"/>
  <c r="AA89" i="15"/>
  <c r="P152" i="15"/>
  <c r="U62" i="11"/>
  <c r="U80" i="11"/>
  <c r="N94" i="11"/>
  <c r="Y16" i="16"/>
  <c r="M16" i="20" s="1"/>
  <c r="Y16" i="9"/>
  <c r="AC83" i="9"/>
  <c r="W126" i="13"/>
  <c r="W165" i="13" s="1"/>
  <c r="AC79" i="9"/>
  <c r="AC94" i="11" s="1"/>
  <c r="W203" i="11" s="1"/>
  <c r="AA77" i="11"/>
  <c r="Y88" i="9"/>
  <c r="S131" i="13"/>
  <c r="S170" i="13" s="1"/>
  <c r="W75" i="11"/>
  <c r="U72" i="11"/>
  <c r="AE86" i="9"/>
  <c r="Y129" i="13"/>
  <c r="Y168" i="13" s="1"/>
  <c r="AE68" i="11"/>
  <c r="AE104" i="9"/>
  <c r="Y147" i="13"/>
  <c r="Y186" i="13" s="1"/>
  <c r="Y31" i="16"/>
  <c r="Y31" i="9"/>
  <c r="X31" i="9"/>
  <c r="X31" i="16"/>
  <c r="K31" i="20" s="1"/>
  <c r="AC86" i="9"/>
  <c r="W129" i="13"/>
  <c r="W168" i="13" s="1"/>
  <c r="AC104" i="9"/>
  <c r="W147" i="13"/>
  <c r="W186" i="13" s="1"/>
  <c r="AC116" i="9"/>
  <c r="W159" i="13"/>
  <c r="W198" i="13" s="1"/>
  <c r="AB92" i="11"/>
  <c r="AA104" i="9"/>
  <c r="U147" i="13"/>
  <c r="U186" i="13" s="1"/>
  <c r="AA86" i="11"/>
  <c r="Z85" i="11"/>
  <c r="X61" i="11"/>
  <c r="X97" i="9"/>
  <c r="R140" i="13"/>
  <c r="R179" i="13" s="1"/>
  <c r="X79" i="11"/>
  <c r="X114" i="9"/>
  <c r="R157" i="13"/>
  <c r="R196" i="13" s="1"/>
  <c r="W108" i="9"/>
  <c r="Q151" i="13"/>
  <c r="Q190" i="13" s="1"/>
  <c r="W90" i="11"/>
  <c r="Y10" i="16"/>
  <c r="Y10" i="9"/>
  <c r="AB59" i="11"/>
  <c r="V199" i="11" s="1"/>
  <c r="AA95" i="9"/>
  <c r="U138" i="13"/>
  <c r="U177" i="13" s="1"/>
  <c r="AA89" i="11"/>
  <c r="Y94" i="9"/>
  <c r="S137" i="13"/>
  <c r="S176" i="13" s="1"/>
  <c r="Y88" i="11"/>
  <c r="V99" i="9"/>
  <c r="P142" i="13"/>
  <c r="P181" i="13" s="1"/>
  <c r="U89" i="11"/>
  <c r="AE69" i="11"/>
  <c r="AD63" i="11"/>
  <c r="X26" i="16"/>
  <c r="K26" i="20" s="1"/>
  <c r="X26" i="9"/>
  <c r="AD93" i="11"/>
  <c r="AC105" i="9"/>
  <c r="W148" i="13"/>
  <c r="W187" i="13" s="1"/>
  <c r="AC87" i="11"/>
  <c r="AB87" i="9"/>
  <c r="V130" i="13"/>
  <c r="V169" i="13" s="1"/>
  <c r="AB69" i="11"/>
  <c r="AB117" i="9"/>
  <c r="V160" i="13"/>
  <c r="V199" i="13" s="1"/>
  <c r="U8" i="16"/>
  <c r="U8" i="9"/>
  <c r="Y74" i="11"/>
  <c r="X86" i="9"/>
  <c r="R129" i="13"/>
  <c r="R168" i="13" s="1"/>
  <c r="R13" i="16"/>
  <c r="E13" i="20" s="1"/>
  <c r="R13" i="9"/>
  <c r="X115" i="9"/>
  <c r="R158" i="13"/>
  <c r="R197" i="13" s="1"/>
  <c r="V91" i="9"/>
  <c r="P134" i="13"/>
  <c r="P173" i="13" s="1"/>
  <c r="V73" i="11"/>
  <c r="V109" i="9"/>
  <c r="P152" i="13"/>
  <c r="P191" i="13" s="1"/>
  <c r="V91" i="11"/>
  <c r="AE59" i="11"/>
  <c r="Y199" i="11" s="1"/>
  <c r="AB89" i="11"/>
  <c r="Z112" i="9"/>
  <c r="T155" i="13"/>
  <c r="T194" i="13" s="1"/>
  <c r="W105" i="9"/>
  <c r="Q148" i="13"/>
  <c r="Q187" i="13" s="1"/>
  <c r="V69" i="11"/>
  <c r="Z76" i="15"/>
  <c r="AE94" i="9"/>
  <c r="Y137" i="13"/>
  <c r="Y176" i="13" s="1"/>
  <c r="AE76" i="11"/>
  <c r="Y202" i="11" s="1"/>
  <c r="X9" i="9"/>
  <c r="X9" i="16"/>
  <c r="K9" i="20" s="1"/>
  <c r="W33" i="16"/>
  <c r="W33" i="9"/>
  <c r="AB106" i="9"/>
  <c r="V149" i="13"/>
  <c r="V188" i="13" s="1"/>
  <c r="AB88" i="11"/>
  <c r="AA76" i="11"/>
  <c r="U202" i="11" s="1"/>
  <c r="AA88" i="11"/>
  <c r="Z93" i="9"/>
  <c r="T136" i="13"/>
  <c r="T175" i="13" s="1"/>
  <c r="Z75" i="11"/>
  <c r="Z111" i="9"/>
  <c r="T154" i="13"/>
  <c r="T193" i="13" s="1"/>
  <c r="Z93" i="11"/>
  <c r="Y93" i="9"/>
  <c r="S136" i="13"/>
  <c r="S175" i="13" s="1"/>
  <c r="Y87" i="11"/>
  <c r="X63" i="11"/>
  <c r="X116" i="9"/>
  <c r="R159" i="13"/>
  <c r="R198" i="13" s="1"/>
  <c r="W62" i="11"/>
  <c r="W98" i="9"/>
  <c r="Q141" i="13"/>
  <c r="Q180" i="13" s="1"/>
  <c r="W92" i="11"/>
  <c r="U71" i="11"/>
  <c r="AD89" i="11"/>
  <c r="X105" i="9"/>
  <c r="R148" i="13"/>
  <c r="R187" i="13" s="1"/>
  <c r="V63" i="11"/>
  <c r="W26" i="13"/>
  <c r="Y35" i="13"/>
  <c r="U4" i="12"/>
  <c r="Q19" i="12"/>
  <c r="Q19" i="13"/>
  <c r="K39" i="18"/>
  <c r="E39" i="18"/>
  <c r="L39" i="18"/>
  <c r="P12" i="13"/>
  <c r="R18" i="12"/>
  <c r="F39" i="18"/>
  <c r="S68" i="15"/>
  <c r="S97" i="15"/>
  <c r="T87" i="15"/>
  <c r="Y84" i="15"/>
  <c r="W15" i="12"/>
  <c r="D39" i="18"/>
  <c r="P100" i="14"/>
  <c r="AF42" i="14"/>
  <c r="AE100" i="14"/>
  <c r="AD100" i="14"/>
  <c r="AC100" i="14"/>
  <c r="D35" i="19"/>
  <c r="Q96" i="15"/>
  <c r="S95" i="15"/>
  <c r="H13" i="19"/>
  <c r="T74" i="15"/>
  <c r="Q73" i="15"/>
  <c r="AE73" i="15"/>
  <c r="AD73" i="15"/>
  <c r="AC73" i="15"/>
  <c r="AB73" i="15"/>
  <c r="AA73" i="15"/>
  <c r="X73" i="15"/>
  <c r="D37" i="19"/>
  <c r="Q98" i="15"/>
  <c r="S65" i="15"/>
  <c r="H39" i="18"/>
  <c r="U100" i="14"/>
  <c r="G26" i="19"/>
  <c r="S87" i="15"/>
  <c r="G27" i="19"/>
  <c r="S88" i="15"/>
  <c r="P99" i="15"/>
  <c r="AE99" i="15"/>
  <c r="AD99" i="15"/>
  <c r="AC99" i="15"/>
  <c r="AA99" i="15"/>
  <c r="AB99" i="15"/>
  <c r="D8" i="19"/>
  <c r="Q69" i="15"/>
  <c r="Y73" i="15"/>
  <c r="G17" i="19"/>
  <c r="T78" i="15"/>
  <c r="V97" i="15"/>
  <c r="H27" i="19"/>
  <c r="U88" i="15"/>
  <c r="E13" i="19"/>
  <c r="Q74" i="15"/>
  <c r="X75" i="15"/>
  <c r="W75" i="15"/>
  <c r="E19" i="19"/>
  <c r="R80" i="15"/>
  <c r="D30" i="19"/>
  <c r="Q91" i="15"/>
  <c r="K5" i="19"/>
  <c r="W66" i="15"/>
  <c r="P85" i="15"/>
  <c r="AD85" i="15"/>
  <c r="AE85" i="15"/>
  <c r="AC85" i="15"/>
  <c r="AA85" i="15"/>
  <c r="AB85" i="15"/>
  <c r="F24" i="19"/>
  <c r="R85" i="15"/>
  <c r="D26" i="19"/>
  <c r="Q87" i="15"/>
  <c r="G7" i="19"/>
  <c r="T68" i="15"/>
  <c r="Q77" i="15"/>
  <c r="P84" i="15"/>
  <c r="AE84" i="15"/>
  <c r="AD84" i="15"/>
  <c r="AC84" i="15"/>
  <c r="AB84" i="15"/>
  <c r="AA84" i="15"/>
  <c r="F30" i="19"/>
  <c r="S91" i="15"/>
  <c r="Z99" i="15"/>
  <c r="U77" i="15"/>
  <c r="T72" i="15"/>
  <c r="Y65" i="15"/>
  <c r="Q65" i="15"/>
  <c r="Y93" i="15"/>
  <c r="V84" i="15"/>
  <c r="S72" i="15"/>
  <c r="Z84" i="15"/>
  <c r="S75" i="15"/>
  <c r="X100" i="14"/>
  <c r="W90" i="15"/>
  <c r="X84" i="15"/>
  <c r="Z75" i="15"/>
  <c r="Z71" i="15"/>
  <c r="U65" i="15"/>
  <c r="R103" i="14"/>
  <c r="R102" i="14"/>
  <c r="Q102" i="14"/>
  <c r="Q103" i="14"/>
  <c r="X102" i="14"/>
  <c r="X103" i="14"/>
  <c r="AC103" i="14"/>
  <c r="P103" i="14"/>
  <c r="P102" i="14"/>
  <c r="P97" i="15"/>
  <c r="AE97" i="15"/>
  <c r="AD97" i="15"/>
  <c r="AC97" i="15"/>
  <c r="AB97" i="15"/>
  <c r="AA97" i="15"/>
  <c r="E15" i="19"/>
  <c r="R76" i="15"/>
  <c r="W97" i="15"/>
  <c r="G8" i="19"/>
  <c r="S69" i="15"/>
  <c r="G24" i="19"/>
  <c r="T85" i="15"/>
  <c r="W93" i="15"/>
  <c r="P86" i="15"/>
  <c r="AE86" i="15"/>
  <c r="AD86" i="15"/>
  <c r="AC86" i="15"/>
  <c r="AA86" i="15"/>
  <c r="AB86" i="15"/>
  <c r="P77" i="15"/>
  <c r="AD77" i="15"/>
  <c r="AE77" i="15"/>
  <c r="AC77" i="15"/>
  <c r="AA77" i="15"/>
  <c r="AB77" i="15"/>
  <c r="G33" i="19"/>
  <c r="T94" i="15"/>
  <c r="E30" i="19"/>
  <c r="R91" i="15"/>
  <c r="P74" i="15"/>
  <c r="AE74" i="15"/>
  <c r="AD74" i="15"/>
  <c r="AC74" i="15"/>
  <c r="AB74" i="15"/>
  <c r="AA74" i="15"/>
  <c r="G25" i="19"/>
  <c r="T86" i="15"/>
  <c r="J39" i="18"/>
  <c r="V100" i="14"/>
  <c r="G15" i="19"/>
  <c r="S76" i="15"/>
  <c r="V77" i="15"/>
  <c r="S66" i="15"/>
  <c r="D38" i="19"/>
  <c r="Q99" i="15"/>
  <c r="Q85" i="15"/>
  <c r="X74" i="15"/>
  <c r="Y100" i="14"/>
  <c r="V74" i="15"/>
  <c r="U90" i="15"/>
  <c r="D10" i="19"/>
  <c r="Q71" i="15"/>
  <c r="Z95" i="15"/>
  <c r="S86" i="15"/>
  <c r="V75" i="15"/>
  <c r="Y71" i="15"/>
  <c r="R65" i="15"/>
  <c r="AB100" i="14"/>
  <c r="S74" i="15"/>
  <c r="W99" i="15"/>
  <c r="T75" i="15"/>
  <c r="X71" i="15"/>
  <c r="T71" i="15"/>
  <c r="T84" i="15"/>
  <c r="W100" i="14"/>
  <c r="Z103" i="14"/>
  <c r="Z102" i="14"/>
  <c r="V103" i="14"/>
  <c r="V102" i="14"/>
  <c r="U102" i="14"/>
  <c r="U103" i="14"/>
  <c r="AD102" i="14"/>
  <c r="AD103" i="14"/>
  <c r="Q97" i="15"/>
  <c r="E31" i="19"/>
  <c r="R92" i="15"/>
  <c r="P65" i="15"/>
  <c r="AE65" i="15"/>
  <c r="AD65" i="15"/>
  <c r="AC65" i="15"/>
  <c r="AB65" i="15"/>
  <c r="AA65" i="15"/>
  <c r="P95" i="15"/>
  <c r="AD95" i="15"/>
  <c r="AE95" i="15"/>
  <c r="AC95" i="15"/>
  <c r="AA95" i="15"/>
  <c r="AB95" i="15"/>
  <c r="E34" i="19"/>
  <c r="Q95" i="15"/>
  <c r="S73" i="15"/>
  <c r="Y97" i="15"/>
  <c r="H22" i="19"/>
  <c r="T83" i="15"/>
  <c r="F37" i="19"/>
  <c r="S98" i="15"/>
  <c r="U4" i="17"/>
  <c r="X95" i="15"/>
  <c r="J31" i="19"/>
  <c r="W92" i="15"/>
  <c r="H14" i="19"/>
  <c r="U75" i="15"/>
  <c r="L29" i="19"/>
  <c r="Y90" i="15"/>
  <c r="AB15" i="17"/>
  <c r="W73" i="15"/>
  <c r="G30" i="19"/>
  <c r="T91" i="15"/>
  <c r="G29" i="19"/>
  <c r="S90" i="15"/>
  <c r="P93" i="15"/>
  <c r="AE93" i="15"/>
  <c r="AD93" i="15"/>
  <c r="AC93" i="15"/>
  <c r="AA93" i="15"/>
  <c r="AB93" i="15"/>
  <c r="P71" i="15"/>
  <c r="AE71" i="15"/>
  <c r="AD71" i="15"/>
  <c r="AC71" i="15"/>
  <c r="AA71" i="15"/>
  <c r="AB71" i="15"/>
  <c r="D21" i="19"/>
  <c r="Q82" i="15"/>
  <c r="G32" i="19"/>
  <c r="S93" i="15"/>
  <c r="F21" i="19"/>
  <c r="S82" i="15"/>
  <c r="Q93" i="15"/>
  <c r="X93" i="15"/>
  <c r="H28" i="19"/>
  <c r="T89" i="15"/>
  <c r="T99" i="15"/>
  <c r="T73" i="15"/>
  <c r="V86" i="15"/>
  <c r="D28" i="19"/>
  <c r="Q89" i="15"/>
  <c r="Y95" i="15"/>
  <c r="P66" i="15"/>
  <c r="AD66" i="15"/>
  <c r="AE66" i="15"/>
  <c r="AC66" i="15"/>
  <c r="AB66" i="15"/>
  <c r="AA66" i="15"/>
  <c r="Y75" i="15"/>
  <c r="R100" i="14"/>
  <c r="U99" i="15"/>
  <c r="G18" i="19"/>
  <c r="T79" i="15"/>
  <c r="E5" i="19"/>
  <c r="Q66" i="15"/>
  <c r="D11" i="19"/>
  <c r="Q72" i="15"/>
  <c r="AE72" i="15"/>
  <c r="AD72" i="15"/>
  <c r="AC72" i="15"/>
  <c r="AB72" i="15"/>
  <c r="AA72" i="15"/>
  <c r="S100" i="14"/>
  <c r="M5" i="19"/>
  <c r="Y66" i="15"/>
  <c r="V85" i="15"/>
  <c r="U93" i="15"/>
  <c r="G6" i="19"/>
  <c r="S67" i="15"/>
  <c r="Z100" i="14"/>
  <c r="R73" i="15"/>
  <c r="Z93" i="15"/>
  <c r="U85" i="15"/>
  <c r="Z74" i="15"/>
  <c r="R71" i="15"/>
  <c r="W95" i="15"/>
  <c r="Z85" i="15"/>
  <c r="W74" i="15"/>
  <c r="AA100" i="14"/>
  <c r="Z86" i="15"/>
  <c r="Z77" i="15"/>
  <c r="W71" i="15"/>
  <c r="R66" i="15"/>
  <c r="X97" i="15"/>
  <c r="T93" i="15"/>
  <c r="Y86" i="15"/>
  <c r="R74" i="15"/>
  <c r="Y102" i="14"/>
  <c r="Y103" i="14"/>
  <c r="AA103" i="14"/>
  <c r="AA102" i="14"/>
  <c r="W102" i="14"/>
  <c r="W103" i="14"/>
  <c r="S103" i="14"/>
  <c r="S102" i="14"/>
  <c r="Z5" i="17"/>
  <c r="R97" i="15"/>
  <c r="P90" i="15"/>
  <c r="AE90" i="15"/>
  <c r="AD90" i="15"/>
  <c r="AC90" i="15"/>
  <c r="AB90" i="15"/>
  <c r="AA90" i="15"/>
  <c r="W65" i="15"/>
  <c r="V95" i="15"/>
  <c r="P75" i="15"/>
  <c r="AE75" i="15"/>
  <c r="AD75" i="15"/>
  <c r="AC75" i="15"/>
  <c r="AA75" i="15"/>
  <c r="AB75" i="15"/>
  <c r="D6" i="19"/>
  <c r="Q67" i="15"/>
  <c r="H35" i="19"/>
  <c r="T96" i="15"/>
  <c r="Q100" i="14"/>
  <c r="E9" i="19"/>
  <c r="R70" i="15"/>
  <c r="AB27" i="17"/>
  <c r="E14" i="19"/>
  <c r="R75" i="15"/>
  <c r="U97" i="15"/>
  <c r="E17" i="19"/>
  <c r="R78" i="15"/>
  <c r="G16" i="19"/>
  <c r="S77" i="15"/>
  <c r="U73" i="15"/>
  <c r="F35" i="19"/>
  <c r="R96" i="15"/>
  <c r="AC41" i="13"/>
  <c r="AC42" i="13"/>
  <c r="T65" i="15"/>
  <c r="U95" i="15"/>
  <c r="T97" i="15"/>
  <c r="R90" i="15"/>
  <c r="T100" i="14"/>
  <c r="Q90" i="15"/>
  <c r="I22" i="19"/>
  <c r="V83" i="15"/>
  <c r="U71" i="15"/>
  <c r="X66" i="15"/>
  <c r="V90" i="15"/>
  <c r="W84" i="15"/>
  <c r="Z73" i="15"/>
  <c r="Z66" i="15"/>
  <c r="R86" i="15"/>
  <c r="T90" i="15"/>
  <c r="S85" i="15"/>
  <c r="V73" i="15"/>
  <c r="AC102" i="14"/>
  <c r="T95" i="15"/>
  <c r="X90" i="15"/>
  <c r="Y85" i="15"/>
  <c r="R77" i="15"/>
  <c r="V65" i="15"/>
  <c r="X85" i="15"/>
  <c r="Y77" i="15"/>
  <c r="W72" i="15"/>
  <c r="Z65" i="15"/>
  <c r="T102" i="14"/>
  <c r="T103" i="14"/>
  <c r="AB102" i="14"/>
  <c r="AB103" i="14"/>
  <c r="J17" i="19"/>
  <c r="H33" i="19"/>
  <c r="F32" i="19"/>
  <c r="H11" i="19"/>
  <c r="M29" i="19"/>
  <c r="F6" i="19"/>
  <c r="H30" i="19"/>
  <c r="E33" i="19"/>
  <c r="R41" i="15"/>
  <c r="H38" i="19"/>
  <c r="H12" i="19"/>
  <c r="I27" i="19"/>
  <c r="G21" i="19"/>
  <c r="I5" i="19"/>
  <c r="G9" i="19"/>
  <c r="G5" i="19"/>
  <c r="E26" i="19"/>
  <c r="I8" i="19"/>
  <c r="J8" i="19"/>
  <c r="I16" i="19"/>
  <c r="D4" i="19"/>
  <c r="P42" i="15"/>
  <c r="P41" i="15"/>
  <c r="M20" i="19"/>
  <c r="J16" i="19"/>
  <c r="L14" i="19"/>
  <c r="M8" i="19"/>
  <c r="J22" i="19"/>
  <c r="L28" i="19"/>
  <c r="H26" i="19"/>
  <c r="Y41" i="15"/>
  <c r="H23" i="19"/>
  <c r="E7" i="19"/>
  <c r="D14" i="19"/>
  <c r="F16" i="19"/>
  <c r="L36" i="19"/>
  <c r="K34" i="19"/>
  <c r="G4" i="19"/>
  <c r="S41" i="15"/>
  <c r="S42" i="15"/>
  <c r="L11" i="19"/>
  <c r="J35" i="19"/>
  <c r="I20" i="19"/>
  <c r="K32" i="19"/>
  <c r="M26" i="19"/>
  <c r="L27" i="19"/>
  <c r="H6" i="19"/>
  <c r="M39" i="19"/>
  <c r="I18" i="19"/>
  <c r="Q41" i="15"/>
  <c r="R42" i="15"/>
  <c r="K38" i="19"/>
  <c r="H7" i="19"/>
  <c r="V42" i="15"/>
  <c r="L22" i="19"/>
  <c r="D25" i="19"/>
  <c r="F15" i="19"/>
  <c r="W42" i="15"/>
  <c r="W41" i="15"/>
  <c r="I11" i="19"/>
  <c r="F7" i="19"/>
  <c r="L18" i="19"/>
  <c r="J36" i="19"/>
  <c r="L9" i="19"/>
  <c r="M35" i="19"/>
  <c r="I28" i="19"/>
  <c r="J28" i="19"/>
  <c r="T42" i="15"/>
  <c r="T41" i="15"/>
  <c r="K8" i="19"/>
  <c r="Q42" i="15"/>
  <c r="D32" i="19"/>
  <c r="K24" i="19"/>
  <c r="I38" i="19"/>
  <c r="J14" i="19"/>
  <c r="I37" i="19"/>
  <c r="D34" i="19"/>
  <c r="L13" i="19"/>
  <c r="J11" i="19"/>
  <c r="D5" i="19"/>
  <c r="H24" i="19"/>
  <c r="K33" i="19"/>
  <c r="M34" i="19"/>
  <c r="L12" i="19"/>
  <c r="J25" i="19"/>
  <c r="I19" i="19"/>
  <c r="M12" i="19"/>
  <c r="L25" i="19"/>
  <c r="K31" i="19"/>
  <c r="O39" i="19"/>
  <c r="L17" i="19"/>
  <c r="I14" i="19"/>
  <c r="U41" i="15"/>
  <c r="X42" i="15"/>
  <c r="J15" i="19"/>
  <c r="J7" i="19"/>
  <c r="H21" i="19"/>
  <c r="I33" i="19"/>
  <c r="U42" i="15"/>
  <c r="D29" i="19"/>
  <c r="D23" i="19"/>
  <c r="M13" i="19"/>
  <c r="I17" i="19"/>
  <c r="I34" i="19"/>
  <c r="I21" i="19"/>
  <c r="I23" i="19"/>
  <c r="J19" i="19"/>
  <c r="D16" i="19"/>
  <c r="I12" i="19"/>
  <c r="M28" i="19"/>
  <c r="H20" i="19"/>
  <c r="X41" i="15"/>
  <c r="V41" i="15"/>
  <c r="Y42" i="15"/>
  <c r="K7" i="19"/>
  <c r="I7" i="19"/>
  <c r="Z15" i="12"/>
  <c r="J33" i="19"/>
  <c r="I26" i="19"/>
  <c r="E6" i="19"/>
  <c r="P5" i="13"/>
  <c r="G9" i="20"/>
  <c r="H36" i="19"/>
  <c r="N38" i="20"/>
  <c r="I15" i="19"/>
  <c r="J5" i="19"/>
  <c r="D24" i="19"/>
  <c r="E38" i="19"/>
  <c r="K22" i="19"/>
  <c r="Z15" i="13"/>
  <c r="U13" i="12"/>
  <c r="R21" i="9"/>
  <c r="R21" i="12" s="1"/>
  <c r="I30" i="19"/>
  <c r="E28" i="19"/>
  <c r="H9" i="19"/>
  <c r="K28" i="19"/>
  <c r="P17" i="16"/>
  <c r="D17" i="20" s="1"/>
  <c r="P17" i="9"/>
  <c r="T15" i="9"/>
  <c r="F19" i="19"/>
  <c r="AC18" i="17"/>
  <c r="Y21" i="16"/>
  <c r="Y21" i="9"/>
  <c r="AC31" i="17"/>
  <c r="AB12" i="17"/>
  <c r="AC12" i="17"/>
  <c r="F27" i="19"/>
  <c r="G19" i="19"/>
  <c r="Z4" i="12"/>
  <c r="O20" i="20"/>
  <c r="P20" i="20"/>
  <c r="O8" i="20"/>
  <c r="P8" i="20"/>
  <c r="L8" i="19"/>
  <c r="AC28" i="17"/>
  <c r="AC13" i="17"/>
  <c r="AC10" i="17"/>
  <c r="AC32" i="17"/>
  <c r="AB33" i="17"/>
  <c r="AC33" i="17"/>
  <c r="AC23" i="17"/>
  <c r="Y17" i="9"/>
  <c r="Y17" i="16"/>
  <c r="M17" i="20" s="1"/>
  <c r="T20" i="16"/>
  <c r="H20" i="20" s="1"/>
  <c r="T20" i="9"/>
  <c r="AC34" i="17"/>
  <c r="AC11" i="17"/>
  <c r="Q20" i="16"/>
  <c r="Q20" i="9"/>
  <c r="J30" i="19"/>
  <c r="R20" i="16"/>
  <c r="R20" i="9"/>
  <c r="R20" i="12" s="1"/>
  <c r="AC26" i="17"/>
  <c r="AC25" i="17"/>
  <c r="AC35" i="17"/>
  <c r="G22" i="19"/>
  <c r="K19" i="19"/>
  <c r="H15" i="19"/>
  <c r="H25" i="19"/>
  <c r="Q9" i="9"/>
  <c r="Q9" i="13" s="1"/>
  <c r="U27" i="9"/>
  <c r="U27" i="13" s="1"/>
  <c r="V30" i="9"/>
  <c r="U11" i="9"/>
  <c r="U11" i="12" s="1"/>
  <c r="F29" i="19"/>
  <c r="O29" i="20"/>
  <c r="AB4" i="17"/>
  <c r="AC4" i="17"/>
  <c r="AC17" i="17"/>
  <c r="AC37" i="17"/>
  <c r="K12" i="19"/>
  <c r="AC9" i="17"/>
  <c r="AC36" i="17"/>
  <c r="O34" i="20"/>
  <c r="P34" i="20"/>
  <c r="O9" i="20"/>
  <c r="P9" i="20"/>
  <c r="J20" i="19"/>
  <c r="AC29" i="17"/>
  <c r="P28" i="16"/>
  <c r="D28" i="20" s="1"/>
  <c r="P28" i="9"/>
  <c r="H5" i="19"/>
  <c r="J12" i="19"/>
  <c r="F14" i="19"/>
  <c r="F4" i="19"/>
  <c r="Q15" i="9"/>
  <c r="Q15" i="12" s="1"/>
  <c r="I36" i="19"/>
  <c r="O23" i="20"/>
  <c r="P23" i="20"/>
  <c r="AC39" i="13"/>
  <c r="F23" i="19"/>
  <c r="AC6" i="17"/>
  <c r="AC5" i="17"/>
  <c r="AC30" i="17"/>
  <c r="AC19" i="17"/>
  <c r="AC14" i="17"/>
  <c r="AC22" i="17"/>
  <c r="P39" i="19"/>
  <c r="O17" i="20"/>
  <c r="P17" i="20"/>
  <c r="O30" i="20"/>
  <c r="P30" i="20"/>
  <c r="K35" i="19"/>
  <c r="AC16" i="17"/>
  <c r="L35" i="19"/>
  <c r="T23" i="12"/>
  <c r="L24" i="20"/>
  <c r="D9" i="20"/>
  <c r="AB39" i="9"/>
  <c r="AB39" i="13" s="1"/>
  <c r="AC8" i="17"/>
  <c r="AC24" i="17"/>
  <c r="N15" i="20"/>
  <c r="N26" i="20"/>
  <c r="O6" i="20"/>
  <c r="O37" i="20"/>
  <c r="N7" i="20"/>
  <c r="N27" i="20"/>
  <c r="O32" i="20"/>
  <c r="O7" i="20"/>
  <c r="O5" i="20"/>
  <c r="I39" i="18"/>
  <c r="O5" i="12"/>
  <c r="V23" i="13"/>
  <c r="AB17" i="13"/>
  <c r="N19" i="20"/>
  <c r="Y8" i="16"/>
  <c r="M8" i="20" s="1"/>
  <c r="Y8" i="9"/>
  <c r="Y8" i="12" s="1"/>
  <c r="AA23" i="13"/>
  <c r="O4" i="20"/>
  <c r="S29" i="9"/>
  <c r="S29" i="16"/>
  <c r="G29" i="20" s="1"/>
  <c r="G37" i="19"/>
  <c r="L38" i="19"/>
  <c r="R30" i="12"/>
  <c r="O18" i="20"/>
  <c r="AA27" i="13"/>
  <c r="AA27" i="17" s="1"/>
  <c r="AA16" i="13"/>
  <c r="AB19" i="13"/>
  <c r="AB5" i="13"/>
  <c r="T5" i="16"/>
  <c r="G5" i="20" s="1"/>
  <c r="T5" i="9"/>
  <c r="W35" i="16"/>
  <c r="W35" i="9"/>
  <c r="W35" i="12" s="1"/>
  <c r="I6" i="19"/>
  <c r="P16" i="16"/>
  <c r="D16" i="20" s="1"/>
  <c r="P16" i="9"/>
  <c r="P16" i="12" s="1"/>
  <c r="X17" i="9"/>
  <c r="X17" i="16"/>
  <c r="U6" i="16"/>
  <c r="H6" i="20" s="1"/>
  <c r="U6" i="9"/>
  <c r="U6" i="12" s="1"/>
  <c r="D13" i="19"/>
  <c r="W28" i="13"/>
  <c r="Q7" i="12"/>
  <c r="T27" i="13"/>
  <c r="Z18" i="13"/>
  <c r="W20" i="12"/>
  <c r="W20" i="16"/>
  <c r="P22" i="9"/>
  <c r="AA18" i="13"/>
  <c r="AA7" i="13"/>
  <c r="AA19" i="13"/>
  <c r="AA31" i="13"/>
  <c r="AB7" i="13"/>
  <c r="AB18" i="13"/>
  <c r="AB29" i="13"/>
  <c r="O26" i="20"/>
  <c r="AA4" i="13"/>
  <c r="AA22" i="13"/>
  <c r="O25" i="20"/>
  <c r="R32" i="16"/>
  <c r="R32" i="9"/>
  <c r="AA5" i="12"/>
  <c r="O21" i="20"/>
  <c r="AB32" i="13"/>
  <c r="W12" i="16"/>
  <c r="W12" i="9"/>
  <c r="W12" i="12" s="1"/>
  <c r="T9" i="9"/>
  <c r="T9" i="12" s="1"/>
  <c r="O22" i="20"/>
  <c r="O33" i="20"/>
  <c r="X35" i="9"/>
  <c r="X35" i="16"/>
  <c r="V20" i="9"/>
  <c r="V20" i="16"/>
  <c r="I20" i="20" s="1"/>
  <c r="S26" i="16"/>
  <c r="S26" i="9"/>
  <c r="S26" i="12" s="1"/>
  <c r="V6" i="16"/>
  <c r="V6" i="9"/>
  <c r="Q32" i="16"/>
  <c r="D32" i="20" s="1"/>
  <c r="Q32" i="9"/>
  <c r="V14" i="13"/>
  <c r="V14" i="12"/>
  <c r="R35" i="16"/>
  <c r="R35" i="9"/>
  <c r="R35" i="12" s="1"/>
  <c r="W17" i="12"/>
  <c r="AB6" i="13"/>
  <c r="AA15" i="13"/>
  <c r="AB9" i="13"/>
  <c r="AA28" i="13"/>
  <c r="AB8" i="13"/>
  <c r="AB30" i="13"/>
  <c r="AB30" i="17" s="1"/>
  <c r="S8" i="16"/>
  <c r="S8" i="9"/>
  <c r="S8" i="12" s="1"/>
  <c r="AB16" i="13"/>
  <c r="R17" i="16"/>
  <c r="R17" i="9"/>
  <c r="R17" i="12" s="1"/>
  <c r="Y27" i="16"/>
  <c r="M27" i="20" s="1"/>
  <c r="Y27" i="9"/>
  <c r="F9" i="19"/>
  <c r="K17" i="19"/>
  <c r="W28" i="12"/>
  <c r="W20" i="13"/>
  <c r="J38" i="19"/>
  <c r="M11" i="19"/>
  <c r="R12" i="9"/>
  <c r="S27" i="9"/>
  <c r="S27" i="12" s="1"/>
  <c r="F12" i="20"/>
  <c r="G23" i="19"/>
  <c r="O12" i="20"/>
  <c r="AB23" i="13"/>
  <c r="AB34" i="13"/>
  <c r="O13" i="20"/>
  <c r="O35" i="20"/>
  <c r="O15" i="20"/>
  <c r="AB26" i="13"/>
  <c r="AB37" i="13"/>
  <c r="N10" i="20"/>
  <c r="N34" i="20"/>
  <c r="O14" i="20"/>
  <c r="O36" i="20"/>
  <c r="AA17" i="13"/>
  <c r="AA29" i="13"/>
  <c r="Y29" i="16"/>
  <c r="Y29" i="9"/>
  <c r="T24" i="16"/>
  <c r="T24" i="9"/>
  <c r="T24" i="12" s="1"/>
  <c r="O10" i="20"/>
  <c r="AB21" i="13"/>
  <c r="AB38" i="13"/>
  <c r="O11" i="20"/>
  <c r="P10" i="16"/>
  <c r="D10" i="20" s="1"/>
  <c r="P10" i="9"/>
  <c r="V5" i="9"/>
  <c r="V5" i="16"/>
  <c r="X32" i="16"/>
  <c r="X32" i="9"/>
  <c r="R6" i="13"/>
  <c r="J30" i="20"/>
  <c r="I30" i="20"/>
  <c r="AA11" i="13"/>
  <c r="R7" i="16"/>
  <c r="R7" i="9"/>
  <c r="R7" i="12" s="1"/>
  <c r="W22" i="13"/>
  <c r="F17" i="19"/>
  <c r="M18" i="19"/>
  <c r="S23" i="9"/>
  <c r="M27" i="19"/>
  <c r="AA36" i="13"/>
  <c r="AB17" i="12"/>
  <c r="O28" i="20"/>
  <c r="O24" i="20"/>
  <c r="AA9" i="13"/>
  <c r="AA21" i="13"/>
  <c r="AA33" i="13"/>
  <c r="O31" i="20"/>
  <c r="N22" i="20"/>
  <c r="AA34" i="13"/>
  <c r="AB14" i="13"/>
  <c r="AB25" i="13"/>
  <c r="AB36" i="13"/>
  <c r="AA11" i="12"/>
  <c r="AA23" i="12"/>
  <c r="Z6" i="17"/>
  <c r="AB10" i="13"/>
  <c r="T30" i="16"/>
  <c r="H30" i="20" s="1"/>
  <c r="T30" i="9"/>
  <c r="AB11" i="13"/>
  <c r="AB22" i="13"/>
  <c r="V26" i="16"/>
  <c r="I26" i="20" s="1"/>
  <c r="V26" i="9"/>
  <c r="S32" i="16"/>
  <c r="G32" i="20" s="1"/>
  <c r="S32" i="9"/>
  <c r="S21" i="16"/>
  <c r="G21" i="20" s="1"/>
  <c r="S21" i="9"/>
  <c r="AA8" i="13"/>
  <c r="AA20" i="13"/>
  <c r="AA32" i="13"/>
  <c r="AA39" i="16"/>
  <c r="N39" i="20" s="1"/>
  <c r="AB28" i="13"/>
  <c r="AB20" i="13"/>
  <c r="AB31" i="13"/>
  <c r="AA35" i="13"/>
  <c r="V15" i="16"/>
  <c r="V15" i="9"/>
  <c r="T33" i="16"/>
  <c r="T33" i="9"/>
  <c r="Y26" i="16"/>
  <c r="Y26" i="9"/>
  <c r="T12" i="9"/>
  <c r="T12" i="16"/>
  <c r="V23" i="12"/>
  <c r="E21" i="19"/>
  <c r="V33" i="13"/>
  <c r="R30" i="16"/>
  <c r="E30" i="20" s="1"/>
  <c r="AA12" i="13"/>
  <c r="AA24" i="13"/>
  <c r="AB6" i="12"/>
  <c r="AB28" i="12"/>
  <c r="AA13" i="13"/>
  <c r="AA25" i="13"/>
  <c r="AA37" i="13"/>
  <c r="AB13" i="13"/>
  <c r="AB24" i="13"/>
  <c r="AB35" i="13"/>
  <c r="AA15" i="12"/>
  <c r="AA27" i="12"/>
  <c r="AB9" i="12"/>
  <c r="AB31" i="12"/>
  <c r="AA16" i="12"/>
  <c r="AA28" i="12"/>
  <c r="AB8" i="12"/>
  <c r="O19" i="20"/>
  <c r="AB30" i="12"/>
  <c r="N11" i="20"/>
  <c r="N23" i="20"/>
  <c r="N35" i="20"/>
  <c r="X38" i="16"/>
  <c r="X38" i="9"/>
  <c r="T35" i="16"/>
  <c r="T35" i="9"/>
  <c r="T35" i="12" s="1"/>
  <c r="O27" i="20"/>
  <c r="O38" i="20"/>
  <c r="S13" i="16"/>
  <c r="S13" i="9"/>
  <c r="AB5" i="12"/>
  <c r="O16" i="20"/>
  <c r="Y11" i="9"/>
  <c r="Y11" i="12" s="1"/>
  <c r="Y11" i="16"/>
  <c r="M11" i="20" s="1"/>
  <c r="U21" i="16"/>
  <c r="U21" i="9"/>
  <c r="W24" i="16"/>
  <c r="W24" i="9"/>
  <c r="V31" i="16"/>
  <c r="I31" i="20" s="1"/>
  <c r="V31" i="9"/>
  <c r="V31" i="12" s="1"/>
  <c r="X11" i="9"/>
  <c r="X11" i="16"/>
  <c r="X36" i="16"/>
  <c r="X36" i="9"/>
  <c r="X36" i="12" s="1"/>
  <c r="P38" i="16"/>
  <c r="P38" i="9"/>
  <c r="AA14" i="13"/>
  <c r="AA26" i="13"/>
  <c r="AA38" i="13"/>
  <c r="Y13" i="16"/>
  <c r="M13" i="20" s="1"/>
  <c r="Y13" i="9"/>
  <c r="V36" i="13"/>
  <c r="H9" i="20"/>
  <c r="F27" i="20"/>
  <c r="M33" i="20"/>
  <c r="G13" i="19"/>
  <c r="E35" i="19"/>
  <c r="H17" i="19"/>
  <c r="K36" i="19"/>
  <c r="F36" i="19"/>
  <c r="F31" i="19"/>
  <c r="K9" i="19"/>
  <c r="H19" i="19"/>
  <c r="H37" i="19"/>
  <c r="E37" i="19"/>
  <c r="F28" i="19"/>
  <c r="K25" i="19"/>
  <c r="X13" i="13"/>
  <c r="X13" i="12"/>
  <c r="M24" i="20"/>
  <c r="W5" i="12"/>
  <c r="W5" i="13"/>
  <c r="U16" i="12"/>
  <c r="U16" i="13"/>
  <c r="T27" i="12"/>
  <c r="W17" i="13"/>
  <c r="Y12" i="17"/>
  <c r="K6" i="20"/>
  <c r="R23" i="12"/>
  <c r="Z22" i="13"/>
  <c r="Z34" i="13"/>
  <c r="E15" i="20"/>
  <c r="E27" i="20"/>
  <c r="W10" i="13"/>
  <c r="W10" i="12"/>
  <c r="U28" i="13"/>
  <c r="Z7" i="13"/>
  <c r="Z23" i="13"/>
  <c r="G6" i="20"/>
  <c r="S34" i="13"/>
  <c r="E21" i="20"/>
  <c r="Z19" i="13"/>
  <c r="Z31" i="13"/>
  <c r="X8" i="12"/>
  <c r="X8" i="13"/>
  <c r="Z10" i="13"/>
  <c r="X6" i="12"/>
  <c r="V33" i="12"/>
  <c r="O7" i="12"/>
  <c r="V19" i="13"/>
  <c r="W22" i="12"/>
  <c r="D33" i="20"/>
  <c r="H26" i="20"/>
  <c r="Z19" i="12"/>
  <c r="Z27" i="13"/>
  <c r="W7" i="13"/>
  <c r="W7" i="12"/>
  <c r="T6" i="13"/>
  <c r="T6" i="12"/>
  <c r="Q27" i="13"/>
  <c r="Z10" i="12"/>
  <c r="F9" i="20"/>
  <c r="E9" i="20"/>
  <c r="Y38" i="9"/>
  <c r="Y38" i="12" s="1"/>
  <c r="Y38" i="16"/>
  <c r="U25" i="13"/>
  <c r="E25" i="19"/>
  <c r="U5" i="16"/>
  <c r="U5" i="9"/>
  <c r="U5" i="12" s="1"/>
  <c r="U39" i="8"/>
  <c r="U39" i="16" s="1"/>
  <c r="J34" i="19"/>
  <c r="Z35" i="13"/>
  <c r="Z35" i="12"/>
  <c r="E12" i="19"/>
  <c r="D12" i="19"/>
  <c r="Y20" i="13"/>
  <c r="Y20" i="12"/>
  <c r="Y36" i="16"/>
  <c r="Y39" i="8"/>
  <c r="Y39" i="16" s="1"/>
  <c r="M39" i="20" s="1"/>
  <c r="Y36" i="9"/>
  <c r="Y36" i="12" s="1"/>
  <c r="W16" i="16"/>
  <c r="W16" i="9"/>
  <c r="W25" i="16"/>
  <c r="W25" i="9"/>
  <c r="W25" i="12" s="1"/>
  <c r="J29" i="20"/>
  <c r="I29" i="20"/>
  <c r="I27" i="20"/>
  <c r="G36" i="19"/>
  <c r="E23" i="19"/>
  <c r="V34" i="16"/>
  <c r="V34" i="9"/>
  <c r="F34" i="19"/>
  <c r="G34" i="19"/>
  <c r="G16" i="20"/>
  <c r="Q37" i="16"/>
  <c r="Q37" i="9"/>
  <c r="D36" i="19"/>
  <c r="G28" i="19"/>
  <c r="W36" i="16"/>
  <c r="W36" i="9"/>
  <c r="W36" i="12" s="1"/>
  <c r="V38" i="16"/>
  <c r="V38" i="9"/>
  <c r="V38" i="12" s="1"/>
  <c r="T22" i="16"/>
  <c r="H22" i="20" s="1"/>
  <c r="T22" i="9"/>
  <c r="T22" i="12" s="1"/>
  <c r="S37" i="16"/>
  <c r="F37" i="20" s="1"/>
  <c r="S37" i="9"/>
  <c r="S37" i="12" s="1"/>
  <c r="D5" i="20"/>
  <c r="M36" i="19"/>
  <c r="Z11" i="12"/>
  <c r="Z11" i="13"/>
  <c r="T37" i="16"/>
  <c r="T37" i="9"/>
  <c r="G12" i="19"/>
  <c r="F12" i="19"/>
  <c r="M38" i="19"/>
  <c r="X12" i="16"/>
  <c r="X12" i="9"/>
  <c r="X12" i="12" s="1"/>
  <c r="U19" i="16"/>
  <c r="U19" i="9"/>
  <c r="H15" i="20"/>
  <c r="I25" i="19"/>
  <c r="T39" i="15"/>
  <c r="T163" i="15" s="1"/>
  <c r="T41" i="4"/>
  <c r="U41" i="4"/>
  <c r="P36" i="16"/>
  <c r="P36" i="9"/>
  <c r="R28" i="16"/>
  <c r="E28" i="20" s="1"/>
  <c r="R28" i="9"/>
  <c r="R28" i="12" s="1"/>
  <c r="P34" i="16"/>
  <c r="P34" i="9"/>
  <c r="P34" i="12" s="1"/>
  <c r="V7" i="16"/>
  <c r="V7" i="9"/>
  <c r="V39" i="8"/>
  <c r="O37" i="9"/>
  <c r="O34" i="9"/>
  <c r="R38" i="16"/>
  <c r="R38" i="9"/>
  <c r="R38" i="12" s="1"/>
  <c r="S31" i="16"/>
  <c r="S31" i="9"/>
  <c r="P27" i="9"/>
  <c r="P27" i="16"/>
  <c r="D27" i="20" s="1"/>
  <c r="R39" i="15"/>
  <c r="R163" i="15" s="1"/>
  <c r="R41" i="4"/>
  <c r="P15" i="9"/>
  <c r="P15" i="16"/>
  <c r="D15" i="20" s="1"/>
  <c r="AB44" i="14"/>
  <c r="AG41" i="14"/>
  <c r="X16" i="16"/>
  <c r="X16" i="9"/>
  <c r="X39" i="8"/>
  <c r="W39" i="15"/>
  <c r="W163" i="15" s="1"/>
  <c r="W41" i="4"/>
  <c r="J10" i="19"/>
  <c r="I10" i="19"/>
  <c r="G31" i="19"/>
  <c r="O41" i="4"/>
  <c r="O15" i="9"/>
  <c r="Q4" i="13"/>
  <c r="Q4" i="12"/>
  <c r="X39" i="15"/>
  <c r="X41" i="4"/>
  <c r="Y41" i="4"/>
  <c r="Q36" i="9"/>
  <c r="Q36" i="12" s="1"/>
  <c r="Q36" i="16"/>
  <c r="S22" i="16"/>
  <c r="S22" i="9"/>
  <c r="S39" i="8"/>
  <c r="AA39" i="9"/>
  <c r="AA39" i="13" s="1"/>
  <c r="E36" i="19"/>
  <c r="P18" i="16"/>
  <c r="P18" i="9"/>
  <c r="P18" i="12" s="1"/>
  <c r="F38" i="19"/>
  <c r="G38" i="19"/>
  <c r="R8" i="9"/>
  <c r="R8" i="12" s="1"/>
  <c r="R8" i="16"/>
  <c r="R39" i="8"/>
  <c r="R31" i="16"/>
  <c r="E31" i="20" s="1"/>
  <c r="R31" i="9"/>
  <c r="R31" i="12" s="1"/>
  <c r="Q25" i="16"/>
  <c r="Q25" i="9"/>
  <c r="Q25" i="12" s="1"/>
  <c r="P39" i="15"/>
  <c r="AI44" i="15" s="1"/>
  <c r="P41" i="4"/>
  <c r="Q41" i="4"/>
  <c r="K20" i="19"/>
  <c r="L20" i="19"/>
  <c r="W4" i="16"/>
  <c r="W4" i="9"/>
  <c r="W4" i="12" s="1"/>
  <c r="W39" i="8"/>
  <c r="V10" i="16"/>
  <c r="V10" i="9"/>
  <c r="V10" i="12" s="1"/>
  <c r="O18" i="9"/>
  <c r="O39" i="8"/>
  <c r="O39" i="16" s="1"/>
  <c r="O24" i="9"/>
  <c r="O9" i="9"/>
  <c r="O27" i="9"/>
  <c r="S39" i="15"/>
  <c r="S163" i="15" s="1"/>
  <c r="S41" i="4"/>
  <c r="P8" i="16"/>
  <c r="P8" i="9"/>
  <c r="P8" i="12" s="1"/>
  <c r="E8" i="19"/>
  <c r="F8" i="19"/>
  <c r="Q35" i="16"/>
  <c r="Q35" i="9"/>
  <c r="Q35" i="12" s="1"/>
  <c r="K4" i="19"/>
  <c r="J4" i="19"/>
  <c r="O21" i="9"/>
  <c r="O12" i="9"/>
  <c r="Z14" i="13"/>
  <c r="Z39" i="9"/>
  <c r="T10" i="16"/>
  <c r="T10" i="9"/>
  <c r="T39" i="8"/>
  <c r="P29" i="16"/>
  <c r="P29" i="9"/>
  <c r="V37" i="16"/>
  <c r="V37" i="9"/>
  <c r="Z30" i="13"/>
  <c r="S36" i="16"/>
  <c r="S36" i="9"/>
  <c r="S36" i="12" s="1"/>
  <c r="Q23" i="16"/>
  <c r="Q23" i="9"/>
  <c r="Q39" i="8"/>
  <c r="P20" i="16"/>
  <c r="P20" i="9"/>
  <c r="S28" i="16"/>
  <c r="S28" i="9"/>
  <c r="S28" i="12" s="1"/>
  <c r="R36" i="16"/>
  <c r="R36" i="9"/>
  <c r="P6" i="16"/>
  <c r="D6" i="20" s="1"/>
  <c r="P6" i="9"/>
  <c r="P6" i="12" s="1"/>
  <c r="J37" i="19"/>
  <c r="S38" i="16"/>
  <c r="S38" i="9"/>
  <c r="S38" i="12" s="1"/>
  <c r="P4" i="16"/>
  <c r="P4" i="9"/>
  <c r="P4" i="12" s="1"/>
  <c r="P39" i="8"/>
  <c r="K16" i="19"/>
  <c r="L16" i="19"/>
  <c r="X20" i="16"/>
  <c r="X20" i="9"/>
  <c r="X20" i="12" s="1"/>
  <c r="V39" i="15"/>
  <c r="V41" i="4"/>
  <c r="M39" i="12" l="1"/>
  <c r="R33" i="13"/>
  <c r="D4" i="20"/>
  <c r="U29" i="12"/>
  <c r="E4" i="20"/>
  <c r="O39" i="11"/>
  <c r="N42" i="23"/>
  <c r="N43" i="23" s="1"/>
  <c r="N44" i="23" s="1"/>
  <c r="S10" i="12"/>
  <c r="R25" i="12"/>
  <c r="I23" i="20"/>
  <c r="J5" i="20"/>
  <c r="U10" i="13"/>
  <c r="X25" i="12"/>
  <c r="E14" i="20"/>
  <c r="E18" i="20"/>
  <c r="U23" i="13"/>
  <c r="T23" i="17" s="1"/>
  <c r="Y18" i="12"/>
  <c r="K27" i="20"/>
  <c r="E19" i="20"/>
  <c r="Y18" i="13"/>
  <c r="Y18" i="17" s="1"/>
  <c r="U91" i="13"/>
  <c r="H28" i="20"/>
  <c r="L32" i="20"/>
  <c r="P19" i="13"/>
  <c r="Y80" i="13" s="1"/>
  <c r="AD91" i="13"/>
  <c r="K7" i="20"/>
  <c r="V13" i="13"/>
  <c r="U13" i="17" s="1"/>
  <c r="AE91" i="13"/>
  <c r="J28" i="20"/>
  <c r="P30" i="12"/>
  <c r="S20" i="13"/>
  <c r="S12" i="12"/>
  <c r="V13" i="12"/>
  <c r="J35" i="20"/>
  <c r="S12" i="13"/>
  <c r="S73" i="13" s="1"/>
  <c r="Y37" i="12"/>
  <c r="Y37" i="17"/>
  <c r="I32" i="20"/>
  <c r="W6" i="13"/>
  <c r="W6" i="17" s="1"/>
  <c r="U7" i="13"/>
  <c r="T7" i="17" s="1"/>
  <c r="J16" i="20"/>
  <c r="W6" i="12"/>
  <c r="H23" i="20"/>
  <c r="V21" i="12"/>
  <c r="Y94" i="13"/>
  <c r="I4" i="20"/>
  <c r="U9" i="12"/>
  <c r="K22" i="20"/>
  <c r="AE94" i="13"/>
  <c r="Q26" i="13"/>
  <c r="Q87" i="13" s="1"/>
  <c r="Q12" i="13"/>
  <c r="Q73" i="13" s="1"/>
  <c r="W13" i="13"/>
  <c r="P37" i="13"/>
  <c r="P98" i="13" s="1"/>
  <c r="P19" i="12"/>
  <c r="W8" i="13"/>
  <c r="W8" i="17" s="1"/>
  <c r="U30" i="12"/>
  <c r="Q31" i="13"/>
  <c r="Q92" i="13" s="1"/>
  <c r="Y14" i="13"/>
  <c r="Y14" i="17" s="1"/>
  <c r="W87" i="13"/>
  <c r="W30" i="13"/>
  <c r="W91" i="13" s="1"/>
  <c r="Q12" i="12"/>
  <c r="U31" i="12"/>
  <c r="D29" i="20"/>
  <c r="X27" i="13"/>
  <c r="X88" i="13" s="1"/>
  <c r="Q28" i="13"/>
  <c r="V29" i="13"/>
  <c r="U29" i="17" s="1"/>
  <c r="W29" i="13"/>
  <c r="Q11" i="12"/>
  <c r="S16" i="12"/>
  <c r="J19" i="20"/>
  <c r="U15" i="12"/>
  <c r="AA72" i="13"/>
  <c r="Q33" i="13"/>
  <c r="Q33" i="17" s="1"/>
  <c r="AD72" i="13"/>
  <c r="Z72" i="13"/>
  <c r="Q5" i="12"/>
  <c r="P11" i="12"/>
  <c r="AE72" i="13"/>
  <c r="Q5" i="13"/>
  <c r="P5" i="17" s="1"/>
  <c r="Q33" i="12"/>
  <c r="P72" i="13"/>
  <c r="P11" i="17"/>
  <c r="S72" i="13"/>
  <c r="R37" i="13"/>
  <c r="S14" i="12"/>
  <c r="F17" i="20"/>
  <c r="AC72" i="13"/>
  <c r="F34" i="20"/>
  <c r="Q72" i="13"/>
  <c r="AA91" i="13"/>
  <c r="K15" i="20"/>
  <c r="T18" i="12"/>
  <c r="T18" i="13"/>
  <c r="T18" i="17" s="1"/>
  <c r="AD87" i="13"/>
  <c r="V17" i="12"/>
  <c r="P24" i="13"/>
  <c r="D8" i="20"/>
  <c r="Z87" i="13"/>
  <c r="R11" i="12"/>
  <c r="Y22" i="13"/>
  <c r="X22" i="17" s="1"/>
  <c r="I16" i="20"/>
  <c r="AE87" i="13"/>
  <c r="AC87" i="13"/>
  <c r="F19" i="20"/>
  <c r="F15" i="20"/>
  <c r="L26" i="20"/>
  <c r="U18" i="12"/>
  <c r="R11" i="13"/>
  <c r="R11" i="17" s="1"/>
  <c r="S9" i="13"/>
  <c r="S70" i="13" s="1"/>
  <c r="S9" i="12"/>
  <c r="J14" i="20"/>
  <c r="P26" i="12"/>
  <c r="P24" i="12"/>
  <c r="T26" i="12"/>
  <c r="U35" i="12"/>
  <c r="W34" i="13"/>
  <c r="R29" i="13"/>
  <c r="Q29" i="17" s="1"/>
  <c r="U14" i="13"/>
  <c r="U14" i="17" s="1"/>
  <c r="U38" i="12"/>
  <c r="T25" i="12"/>
  <c r="R29" i="12"/>
  <c r="U38" i="13"/>
  <c r="T38" i="17" s="1"/>
  <c r="AC94" i="13"/>
  <c r="R94" i="13"/>
  <c r="V25" i="13"/>
  <c r="U25" i="17" s="1"/>
  <c r="Q24" i="13"/>
  <c r="Z85" i="13" s="1"/>
  <c r="P32" i="12"/>
  <c r="W31" i="13"/>
  <c r="W92" i="13" s="1"/>
  <c r="T21" i="12"/>
  <c r="T84" i="13"/>
  <c r="Q10" i="13"/>
  <c r="P35" i="13"/>
  <c r="P96" i="13" s="1"/>
  <c r="G27" i="20"/>
  <c r="P35" i="12"/>
  <c r="T7" i="12"/>
  <c r="W30" i="12"/>
  <c r="F35" i="20"/>
  <c r="X4" i="13"/>
  <c r="S30" i="13"/>
  <c r="R30" i="17" s="1"/>
  <c r="V30" i="12"/>
  <c r="U22" i="13"/>
  <c r="G35" i="20"/>
  <c r="U37" i="12"/>
  <c r="AD84" i="13"/>
  <c r="AD92" i="13"/>
  <c r="P91" i="13"/>
  <c r="R91" i="13"/>
  <c r="Y15" i="13"/>
  <c r="Y15" i="17" s="1"/>
  <c r="P32" i="13"/>
  <c r="Z93" i="13" s="1"/>
  <c r="AC84" i="13"/>
  <c r="I12" i="20"/>
  <c r="P33" i="12"/>
  <c r="Y24" i="13"/>
  <c r="X24" i="17" s="1"/>
  <c r="R27" i="12"/>
  <c r="Y33" i="12"/>
  <c r="P94" i="13"/>
  <c r="AD70" i="13"/>
  <c r="X94" i="13"/>
  <c r="I33" i="20"/>
  <c r="J22" i="20"/>
  <c r="H16" i="20"/>
  <c r="AB94" i="13"/>
  <c r="W37" i="12"/>
  <c r="P9" i="12"/>
  <c r="U20" i="12"/>
  <c r="AD94" i="13"/>
  <c r="U70" i="13"/>
  <c r="Y22" i="12"/>
  <c r="Y84" i="13"/>
  <c r="D38" i="20"/>
  <c r="P31" i="12"/>
  <c r="G11" i="20"/>
  <c r="H36" i="20"/>
  <c r="X30" i="12"/>
  <c r="R9" i="12"/>
  <c r="X4" i="12"/>
  <c r="AA92" i="13"/>
  <c r="X30" i="13"/>
  <c r="U17" i="13"/>
  <c r="U17" i="17" s="1"/>
  <c r="V9" i="13"/>
  <c r="V70" i="13" s="1"/>
  <c r="U94" i="11"/>
  <c r="O203" i="11" s="1"/>
  <c r="K10" i="20"/>
  <c r="S5" i="13"/>
  <c r="S66" i="13" s="1"/>
  <c r="U11" i="13"/>
  <c r="U72" i="13" s="1"/>
  <c r="J32" i="20"/>
  <c r="X24" i="12"/>
  <c r="U92" i="13"/>
  <c r="S6" i="12"/>
  <c r="Q6" i="13"/>
  <c r="Q6" i="17" s="1"/>
  <c r="V9" i="12"/>
  <c r="X28" i="13"/>
  <c r="W28" i="17" s="1"/>
  <c r="E5" i="20"/>
  <c r="G25" i="20"/>
  <c r="F13" i="20"/>
  <c r="P7" i="13"/>
  <c r="W68" i="13" s="1"/>
  <c r="Q30" i="13"/>
  <c r="W84" i="13"/>
  <c r="R84" i="13"/>
  <c r="I28" i="20"/>
  <c r="F26" i="20"/>
  <c r="J12" i="20"/>
  <c r="AA84" i="13"/>
  <c r="Z70" i="13"/>
  <c r="AC70" i="13"/>
  <c r="P84" i="13"/>
  <c r="AE70" i="13"/>
  <c r="AE92" i="13"/>
  <c r="W70" i="13"/>
  <c r="E38" i="20"/>
  <c r="G34" i="20"/>
  <c r="AA73" i="13"/>
  <c r="AC92" i="13"/>
  <c r="K33" i="20"/>
  <c r="F24" i="20"/>
  <c r="L27" i="20"/>
  <c r="L17" i="20"/>
  <c r="U18" i="17"/>
  <c r="D18" i="20"/>
  <c r="G26" i="20"/>
  <c r="T29" i="13"/>
  <c r="T29" i="17" s="1"/>
  <c r="Q13" i="12"/>
  <c r="F30" i="20"/>
  <c r="F16" i="20"/>
  <c r="D34" i="20"/>
  <c r="R15" i="13"/>
  <c r="R15" i="17" s="1"/>
  <c r="T38" i="12"/>
  <c r="S33" i="12"/>
  <c r="F6" i="20"/>
  <c r="I24" i="20"/>
  <c r="I36" i="20"/>
  <c r="E17" i="20"/>
  <c r="Q21" i="13"/>
  <c r="K38" i="20"/>
  <c r="Q19" i="17"/>
  <c r="Y34" i="12"/>
  <c r="V18" i="12"/>
  <c r="L4" i="20"/>
  <c r="G14" i="20"/>
  <c r="Q17" i="13"/>
  <c r="U34" i="12"/>
  <c r="T29" i="12"/>
  <c r="R19" i="17"/>
  <c r="J11" i="20"/>
  <c r="R70" i="13"/>
  <c r="Q22" i="13"/>
  <c r="Q22" i="17" s="1"/>
  <c r="D20" i="20"/>
  <c r="J33" i="20"/>
  <c r="K14" i="20"/>
  <c r="P14" i="13"/>
  <c r="AD75" i="13" s="1"/>
  <c r="L10" i="20"/>
  <c r="W23" i="12"/>
  <c r="F10" i="20"/>
  <c r="T16" i="13"/>
  <c r="S16" i="17" s="1"/>
  <c r="F29" i="20"/>
  <c r="T32" i="12"/>
  <c r="F11" i="20"/>
  <c r="S33" i="13"/>
  <c r="R33" i="17" s="1"/>
  <c r="L23" i="20"/>
  <c r="M25" i="20"/>
  <c r="U26" i="12"/>
  <c r="U26" i="13"/>
  <c r="U87" i="13" s="1"/>
  <c r="L6" i="20"/>
  <c r="K11" i="20"/>
  <c r="G8" i="20"/>
  <c r="L15" i="20"/>
  <c r="L7" i="20"/>
  <c r="S5" i="12"/>
  <c r="W9" i="12"/>
  <c r="V27" i="13"/>
  <c r="U27" i="17" s="1"/>
  <c r="S19" i="12"/>
  <c r="W32" i="13"/>
  <c r="V32" i="17" s="1"/>
  <c r="W32" i="12"/>
  <c r="Q16" i="13"/>
  <c r="G17" i="20"/>
  <c r="H17" i="20"/>
  <c r="Q34" i="13"/>
  <c r="W18" i="13"/>
  <c r="V18" i="17" s="1"/>
  <c r="M10" i="20"/>
  <c r="S7" i="12"/>
  <c r="S7" i="13"/>
  <c r="X14" i="13"/>
  <c r="W14" i="17" s="1"/>
  <c r="X14" i="12"/>
  <c r="Y5" i="12"/>
  <c r="Y5" i="13"/>
  <c r="Y66" i="13" s="1"/>
  <c r="X15" i="13"/>
  <c r="W15" i="17" s="1"/>
  <c r="X15" i="12"/>
  <c r="AE118" i="9"/>
  <c r="Y161" i="13"/>
  <c r="Y200" i="13" s="1"/>
  <c r="AE94" i="11"/>
  <c r="Y203" i="11" s="1"/>
  <c r="AB118" i="9"/>
  <c r="V161" i="13"/>
  <c r="V200" i="13" s="1"/>
  <c r="S18" i="12"/>
  <c r="S18" i="13"/>
  <c r="W118" i="9"/>
  <c r="Q161" i="13"/>
  <c r="Q200" i="13" s="1"/>
  <c r="P13" i="12"/>
  <c r="P13" i="13"/>
  <c r="X74" i="13" s="1"/>
  <c r="W27" i="13"/>
  <c r="W27" i="12"/>
  <c r="L18" i="20"/>
  <c r="K18" i="20"/>
  <c r="P21" i="13"/>
  <c r="AA82" i="13" s="1"/>
  <c r="W18" i="12"/>
  <c r="Y16" i="13"/>
  <c r="Y16" i="17" s="1"/>
  <c r="Y16" i="12"/>
  <c r="R16" i="12"/>
  <c r="R16" i="13"/>
  <c r="R16" i="17" s="1"/>
  <c r="L5" i="20"/>
  <c r="M5" i="20"/>
  <c r="G18" i="20"/>
  <c r="F18" i="20"/>
  <c r="R4" i="12"/>
  <c r="R4" i="13"/>
  <c r="Q4" i="17" s="1"/>
  <c r="R26" i="12"/>
  <c r="R26" i="13"/>
  <c r="V118" i="9"/>
  <c r="P161" i="13"/>
  <c r="P200" i="13" s="1"/>
  <c r="M7" i="20"/>
  <c r="Q18" i="12"/>
  <c r="Q18" i="13"/>
  <c r="Q18" i="17" s="1"/>
  <c r="T11" i="13"/>
  <c r="T11" i="12"/>
  <c r="R10" i="12"/>
  <c r="R10" i="13"/>
  <c r="R10" i="17" s="1"/>
  <c r="AD118" i="9"/>
  <c r="X161" i="13"/>
  <c r="X200" i="13" s="1"/>
  <c r="AB100" i="15"/>
  <c r="P163" i="15"/>
  <c r="X9" i="13"/>
  <c r="X70" i="13" s="1"/>
  <c r="X9" i="12"/>
  <c r="X26" i="13"/>
  <c r="X26" i="12"/>
  <c r="X37" i="12"/>
  <c r="X37" i="13"/>
  <c r="W11" i="13"/>
  <c r="W11" i="12"/>
  <c r="U36" i="13"/>
  <c r="T36" i="17" s="1"/>
  <c r="U36" i="12"/>
  <c r="K37" i="20"/>
  <c r="Y6" i="13"/>
  <c r="Y6" i="12"/>
  <c r="K21" i="20"/>
  <c r="Q8" i="12"/>
  <c r="Q8" i="13"/>
  <c r="V100" i="15"/>
  <c r="V163" i="15"/>
  <c r="X100" i="15"/>
  <c r="X163" i="15"/>
  <c r="U8" i="13"/>
  <c r="U8" i="12"/>
  <c r="X31" i="13"/>
  <c r="X31" i="12"/>
  <c r="Y30" i="13"/>
  <c r="Y91" i="13" s="1"/>
  <c r="Y30" i="12"/>
  <c r="T8" i="13"/>
  <c r="T8" i="12"/>
  <c r="L9" i="20"/>
  <c r="M9" i="20"/>
  <c r="U24" i="12"/>
  <c r="U24" i="13"/>
  <c r="U24" i="17" s="1"/>
  <c r="P25" i="13"/>
  <c r="P25" i="12"/>
  <c r="W21" i="12"/>
  <c r="W21" i="13"/>
  <c r="X23" i="13"/>
  <c r="Y28" i="13"/>
  <c r="Y28" i="12"/>
  <c r="Y7" i="12"/>
  <c r="Y7" i="13"/>
  <c r="Y7" i="17" s="1"/>
  <c r="X21" i="12"/>
  <c r="X21" i="13"/>
  <c r="S24" i="13"/>
  <c r="R24" i="17" s="1"/>
  <c r="S24" i="12"/>
  <c r="Y25" i="12"/>
  <c r="Y25" i="13"/>
  <c r="T34" i="13"/>
  <c r="T34" i="17" s="1"/>
  <c r="T34" i="12"/>
  <c r="Q14" i="13"/>
  <c r="Q14" i="17" s="1"/>
  <c r="T4" i="12"/>
  <c r="T4" i="13"/>
  <c r="P21" i="12"/>
  <c r="AB94" i="11"/>
  <c r="V203" i="11" s="1"/>
  <c r="L34" i="20"/>
  <c r="K34" i="20"/>
  <c r="R13" i="13"/>
  <c r="R13" i="12"/>
  <c r="I8" i="20"/>
  <c r="H8" i="20"/>
  <c r="Y10" i="12"/>
  <c r="Y10" i="13"/>
  <c r="Y10" i="17" s="1"/>
  <c r="Y31" i="12"/>
  <c r="Y31" i="13"/>
  <c r="Y31" i="17" s="1"/>
  <c r="AC118" i="9"/>
  <c r="W161" i="13"/>
  <c r="W200" i="13" s="1"/>
  <c r="V12" i="12"/>
  <c r="V12" i="13"/>
  <c r="V73" i="13" s="1"/>
  <c r="M30" i="20"/>
  <c r="L30" i="20"/>
  <c r="S4" i="13"/>
  <c r="S4" i="12"/>
  <c r="AA118" i="9"/>
  <c r="U161" i="13"/>
  <c r="U200" i="13" s="1"/>
  <c r="W38" i="13"/>
  <c r="W38" i="12"/>
  <c r="X29" i="13"/>
  <c r="X29" i="12"/>
  <c r="R5" i="12"/>
  <c r="R5" i="13"/>
  <c r="X118" i="9"/>
  <c r="R161" i="13"/>
  <c r="R200" i="13" s="1"/>
  <c r="W19" i="12"/>
  <c r="W19" i="13"/>
  <c r="X19" i="13"/>
  <c r="X19" i="12"/>
  <c r="Z118" i="9"/>
  <c r="T161" i="13"/>
  <c r="T200" i="13" s="1"/>
  <c r="T28" i="13"/>
  <c r="T28" i="17" s="1"/>
  <c r="T28" i="12"/>
  <c r="L28" i="20"/>
  <c r="M28" i="20"/>
  <c r="T14" i="13"/>
  <c r="T14" i="12"/>
  <c r="V22" i="13"/>
  <c r="V22" i="12"/>
  <c r="W94" i="11"/>
  <c r="Q203" i="11" s="1"/>
  <c r="U33" i="12"/>
  <c r="U33" i="13"/>
  <c r="U94" i="13" s="1"/>
  <c r="X34" i="13"/>
  <c r="X34" i="17" s="1"/>
  <c r="R34" i="13"/>
  <c r="R34" i="12"/>
  <c r="W33" i="12"/>
  <c r="W33" i="13"/>
  <c r="M31" i="20"/>
  <c r="L31" i="20"/>
  <c r="T17" i="13"/>
  <c r="T17" i="12"/>
  <c r="G4" i="20"/>
  <c r="F4" i="20"/>
  <c r="Y9" i="13"/>
  <c r="V28" i="13"/>
  <c r="V28" i="17" s="1"/>
  <c r="V28" i="12"/>
  <c r="S17" i="13"/>
  <c r="S17" i="12"/>
  <c r="Q38" i="13"/>
  <c r="Q38" i="12"/>
  <c r="T31" i="13"/>
  <c r="T31" i="12"/>
  <c r="K19" i="20"/>
  <c r="L19" i="20"/>
  <c r="Y4" i="12"/>
  <c r="Y4" i="13"/>
  <c r="Y4" i="17" s="1"/>
  <c r="S35" i="13"/>
  <c r="S35" i="12"/>
  <c r="U12" i="12"/>
  <c r="U12" i="13"/>
  <c r="U73" i="13" s="1"/>
  <c r="Y118" i="9"/>
  <c r="S161" i="13"/>
  <c r="S200" i="13" s="1"/>
  <c r="T19" i="13"/>
  <c r="T19" i="12"/>
  <c r="X10" i="12"/>
  <c r="X10" i="13"/>
  <c r="W10" i="17" s="1"/>
  <c r="X7" i="12"/>
  <c r="X7" i="13"/>
  <c r="X18" i="13"/>
  <c r="X18" i="12"/>
  <c r="E34" i="20"/>
  <c r="T15" i="12"/>
  <c r="Z73" i="13"/>
  <c r="Y73" i="13"/>
  <c r="V30" i="13"/>
  <c r="U30" i="17" s="1"/>
  <c r="AB39" i="12"/>
  <c r="W66" i="13"/>
  <c r="AD73" i="13"/>
  <c r="AC73" i="13"/>
  <c r="U27" i="12"/>
  <c r="AE73" i="13"/>
  <c r="P73" i="13"/>
  <c r="AB73" i="13"/>
  <c r="Q9" i="12"/>
  <c r="X103" i="15"/>
  <c r="U103" i="15"/>
  <c r="Z42" i="13"/>
  <c r="G20" i="20"/>
  <c r="S100" i="15"/>
  <c r="E20" i="20"/>
  <c r="AA103" i="15"/>
  <c r="Y20" i="17"/>
  <c r="Y19" i="17"/>
  <c r="Y34" i="17"/>
  <c r="T87" i="13"/>
  <c r="Z37" i="17"/>
  <c r="Z13" i="17"/>
  <c r="V94" i="13"/>
  <c r="Z20" i="17"/>
  <c r="AB22" i="17"/>
  <c r="R6" i="17"/>
  <c r="AB38" i="17"/>
  <c r="AB32" i="17"/>
  <c r="Z4" i="17"/>
  <c r="AA42" i="13"/>
  <c r="AA41" i="13"/>
  <c r="AB29" i="17"/>
  <c r="T88" i="13"/>
  <c r="AA5" i="17"/>
  <c r="AB66" i="13"/>
  <c r="AB17" i="17"/>
  <c r="V84" i="13"/>
  <c r="P66" i="13"/>
  <c r="AE66" i="13"/>
  <c r="AD66" i="13"/>
  <c r="Z66" i="13"/>
  <c r="AB42" i="13"/>
  <c r="W103" i="15"/>
  <c r="W102" i="15"/>
  <c r="AA66" i="13"/>
  <c r="AB103" i="15"/>
  <c r="AB102" i="15"/>
  <c r="P103" i="15"/>
  <c r="P102" i="15"/>
  <c r="U102" i="15"/>
  <c r="S103" i="15"/>
  <c r="Y102" i="15"/>
  <c r="Y103" i="15"/>
  <c r="AC66" i="13"/>
  <c r="Q88" i="13"/>
  <c r="AE88" i="13"/>
  <c r="AD88" i="13"/>
  <c r="AC88" i="13"/>
  <c r="Z38" i="17"/>
  <c r="AB35" i="17"/>
  <c r="AB13" i="17"/>
  <c r="AB20" i="17"/>
  <c r="AB11" i="17"/>
  <c r="AB72" i="13"/>
  <c r="AA10" i="17"/>
  <c r="AB25" i="17"/>
  <c r="Z33" i="17"/>
  <c r="AA94" i="13"/>
  <c r="Z9" i="17"/>
  <c r="AA70" i="13"/>
  <c r="Z36" i="17"/>
  <c r="Z29" i="17"/>
  <c r="AB37" i="17"/>
  <c r="AB23" i="17"/>
  <c r="AB84" i="13"/>
  <c r="AB18" i="17"/>
  <c r="AB19" i="17"/>
  <c r="P9" i="17"/>
  <c r="Q70" i="13"/>
  <c r="Z102" i="15"/>
  <c r="Z103" i="15"/>
  <c r="V103" i="15"/>
  <c r="V102" i="15"/>
  <c r="AB41" i="13"/>
  <c r="X66" i="13"/>
  <c r="AC103" i="15"/>
  <c r="AC102" i="15"/>
  <c r="R103" i="15"/>
  <c r="R102" i="15"/>
  <c r="P100" i="15"/>
  <c r="AE100" i="15"/>
  <c r="AD100" i="15"/>
  <c r="Y100" i="15"/>
  <c r="AC100" i="15"/>
  <c r="W100" i="15"/>
  <c r="T100" i="15"/>
  <c r="Z88" i="13"/>
  <c r="Z92" i="13"/>
  <c r="R88" i="13"/>
  <c r="Z25" i="17"/>
  <c r="Z32" i="17"/>
  <c r="Z8" i="17"/>
  <c r="AB36" i="17"/>
  <c r="AB14" i="17"/>
  <c r="AB21" i="17"/>
  <c r="AB8" i="17"/>
  <c r="AB9" i="17"/>
  <c r="AB70" i="13"/>
  <c r="AA6" i="17"/>
  <c r="T102" i="15"/>
  <c r="T103" i="15"/>
  <c r="AB88" i="13"/>
  <c r="Z41" i="13"/>
  <c r="AD102" i="15"/>
  <c r="AD103" i="15"/>
  <c r="S102" i="15"/>
  <c r="X102" i="15"/>
  <c r="Z91" i="13"/>
  <c r="E39" i="19"/>
  <c r="R100" i="15"/>
  <c r="U88" i="13"/>
  <c r="Y35" i="17"/>
  <c r="S6" i="17"/>
  <c r="Y23" i="17"/>
  <c r="Z84" i="13"/>
  <c r="U16" i="17"/>
  <c r="Z26" i="17"/>
  <c r="AA87" i="13"/>
  <c r="AA24" i="17"/>
  <c r="Z24" i="17"/>
  <c r="AB31" i="17"/>
  <c r="AB92" i="13"/>
  <c r="AB28" i="17"/>
  <c r="Z21" i="17"/>
  <c r="W22" i="17"/>
  <c r="Z17" i="17"/>
  <c r="AB26" i="17"/>
  <c r="AB87" i="13"/>
  <c r="AB34" i="17"/>
  <c r="AB16" i="17"/>
  <c r="AA30" i="17"/>
  <c r="AB91" i="13"/>
  <c r="Z28" i="17"/>
  <c r="Z15" i="17"/>
  <c r="V14" i="17"/>
  <c r="Z16" i="17"/>
  <c r="Z100" i="15"/>
  <c r="U100" i="15"/>
  <c r="AA102" i="15"/>
  <c r="Q102" i="15"/>
  <c r="Q103" i="15"/>
  <c r="AA100" i="15"/>
  <c r="Q100" i="15"/>
  <c r="D39" i="19"/>
  <c r="I39" i="19"/>
  <c r="K32" i="20"/>
  <c r="R21" i="13"/>
  <c r="AB5" i="17"/>
  <c r="V23" i="17"/>
  <c r="T15" i="13"/>
  <c r="T15" i="17" s="1"/>
  <c r="Q15" i="13"/>
  <c r="K17" i="20"/>
  <c r="P17" i="13"/>
  <c r="AB78" i="13" s="1"/>
  <c r="P17" i="12"/>
  <c r="AB24" i="17"/>
  <c r="AB6" i="17"/>
  <c r="S23" i="12"/>
  <c r="P28" i="13"/>
  <c r="P28" i="12"/>
  <c r="F20" i="20"/>
  <c r="AB10" i="17"/>
  <c r="Y21" i="12"/>
  <c r="Y21" i="13"/>
  <c r="Q20" i="13"/>
  <c r="T20" i="12"/>
  <c r="T20" i="13"/>
  <c r="L21" i="20"/>
  <c r="M21" i="20"/>
  <c r="AA36" i="17"/>
  <c r="AA4" i="17"/>
  <c r="AA39" i="17"/>
  <c r="AB39" i="17"/>
  <c r="AC39" i="17"/>
  <c r="Q20" i="12"/>
  <c r="AA22" i="17"/>
  <c r="AA7" i="17"/>
  <c r="AB7" i="17"/>
  <c r="R20" i="13"/>
  <c r="Y17" i="12"/>
  <c r="Y17" i="13"/>
  <c r="F21" i="20"/>
  <c r="AA20" i="17"/>
  <c r="Z18" i="17"/>
  <c r="L13" i="20"/>
  <c r="M26" i="20"/>
  <c r="H35" i="20"/>
  <c r="Z34" i="17"/>
  <c r="AA26" i="17"/>
  <c r="AA21" i="17"/>
  <c r="AA32" i="17"/>
  <c r="AA29" i="17"/>
  <c r="AA18" i="17"/>
  <c r="AA19" i="17"/>
  <c r="S23" i="13"/>
  <c r="AA14" i="17"/>
  <c r="Z11" i="17"/>
  <c r="T27" i="17"/>
  <c r="S27" i="13"/>
  <c r="AA31" i="17"/>
  <c r="Z23" i="17"/>
  <c r="AA17" i="17"/>
  <c r="K24" i="20"/>
  <c r="J24" i="20"/>
  <c r="H12" i="20"/>
  <c r="G12" i="20"/>
  <c r="T33" i="13"/>
  <c r="T94" i="13" s="1"/>
  <c r="S21" i="13"/>
  <c r="S21" i="12"/>
  <c r="Z10" i="17"/>
  <c r="Y27" i="12"/>
  <c r="Y27" i="13"/>
  <c r="J6" i="20"/>
  <c r="I6" i="20"/>
  <c r="V20" i="12"/>
  <c r="V20" i="13"/>
  <c r="F32" i="20"/>
  <c r="E32" i="20"/>
  <c r="T5" i="13"/>
  <c r="V31" i="13"/>
  <c r="V92" i="13" s="1"/>
  <c r="U21" i="12"/>
  <c r="U21" i="13"/>
  <c r="AA15" i="17"/>
  <c r="AA35" i="17"/>
  <c r="T12" i="12"/>
  <c r="T12" i="13"/>
  <c r="T73" i="13" s="1"/>
  <c r="H33" i="20"/>
  <c r="G33" i="20"/>
  <c r="T24" i="13"/>
  <c r="AA16" i="17"/>
  <c r="AA9" i="17"/>
  <c r="AA33" i="17"/>
  <c r="O39" i="20"/>
  <c r="Z31" i="17"/>
  <c r="J20" i="20"/>
  <c r="T32" i="17"/>
  <c r="H21" i="20"/>
  <c r="I21" i="20"/>
  <c r="Y26" i="13"/>
  <c r="Y87" i="13" s="1"/>
  <c r="V15" i="13"/>
  <c r="S32" i="13"/>
  <c r="X32" i="12"/>
  <c r="X32" i="13"/>
  <c r="J31" i="20"/>
  <c r="Q32" i="13"/>
  <c r="Z22" i="17"/>
  <c r="Z27" i="17"/>
  <c r="X36" i="13"/>
  <c r="Y13" i="12"/>
  <c r="Y13" i="13"/>
  <c r="Z14" i="17"/>
  <c r="L11" i="20"/>
  <c r="S13" i="12"/>
  <c r="S13" i="13"/>
  <c r="T35" i="13"/>
  <c r="L8" i="20"/>
  <c r="Z30" i="17"/>
  <c r="Y26" i="12"/>
  <c r="V15" i="12"/>
  <c r="AA39" i="12"/>
  <c r="S32" i="12"/>
  <c r="AA11" i="17"/>
  <c r="AA25" i="17"/>
  <c r="V5" i="13"/>
  <c r="V5" i="12"/>
  <c r="AA38" i="17"/>
  <c r="H24" i="20"/>
  <c r="G24" i="20"/>
  <c r="AA37" i="17"/>
  <c r="AA34" i="17"/>
  <c r="S8" i="13"/>
  <c r="AA8" i="17"/>
  <c r="R35" i="13"/>
  <c r="Q32" i="12"/>
  <c r="S26" i="13"/>
  <c r="T9" i="13"/>
  <c r="T70" i="13" s="1"/>
  <c r="Z19" i="17"/>
  <c r="G13" i="20"/>
  <c r="W35" i="13"/>
  <c r="V35" i="17" s="1"/>
  <c r="Y8" i="13"/>
  <c r="J26" i="20"/>
  <c r="I15" i="20"/>
  <c r="J15" i="20"/>
  <c r="R7" i="13"/>
  <c r="P10" i="12"/>
  <c r="P10" i="13"/>
  <c r="Z71" i="13" s="1"/>
  <c r="Y29" i="12"/>
  <c r="Y29" i="13"/>
  <c r="R17" i="13"/>
  <c r="K35" i="20"/>
  <c r="L35" i="20"/>
  <c r="U6" i="13"/>
  <c r="X17" i="12"/>
  <c r="X17" i="13"/>
  <c r="S29" i="12"/>
  <c r="S29" i="13"/>
  <c r="G30" i="20"/>
  <c r="P38" i="13"/>
  <c r="P38" i="12"/>
  <c r="X11" i="12"/>
  <c r="X11" i="13"/>
  <c r="W24" i="13"/>
  <c r="W24" i="12"/>
  <c r="Y11" i="13"/>
  <c r="Y72" i="13" s="1"/>
  <c r="X38" i="13"/>
  <c r="AA13" i="17"/>
  <c r="Z12" i="17"/>
  <c r="AA12" i="17"/>
  <c r="T33" i="12"/>
  <c r="Z35" i="17"/>
  <c r="AA28" i="17"/>
  <c r="V26" i="12"/>
  <c r="V26" i="13"/>
  <c r="V87" i="13" s="1"/>
  <c r="T30" i="12"/>
  <c r="T30" i="13"/>
  <c r="T91" i="13" s="1"/>
  <c r="E7" i="20"/>
  <c r="F7" i="20"/>
  <c r="L29" i="20"/>
  <c r="M29" i="20"/>
  <c r="AA23" i="17"/>
  <c r="R12" i="13"/>
  <c r="R73" i="13" s="1"/>
  <c r="V6" i="12"/>
  <c r="V6" i="13"/>
  <c r="X35" i="13"/>
  <c r="X35" i="12"/>
  <c r="W12" i="13"/>
  <c r="R32" i="12"/>
  <c r="R32" i="13"/>
  <c r="Z7" i="17"/>
  <c r="P22" i="13"/>
  <c r="Z83" i="13" s="1"/>
  <c r="P22" i="12"/>
  <c r="R12" i="12"/>
  <c r="P16" i="13"/>
  <c r="AA77" i="13" s="1"/>
  <c r="T5" i="12"/>
  <c r="X38" i="12"/>
  <c r="E36" i="20"/>
  <c r="O21" i="12"/>
  <c r="R14" i="17"/>
  <c r="V17" i="17"/>
  <c r="W5" i="17"/>
  <c r="Q9" i="17"/>
  <c r="Y33" i="17"/>
  <c r="X33" i="17"/>
  <c r="Q27" i="17"/>
  <c r="U19" i="13"/>
  <c r="U19" i="12"/>
  <c r="I38" i="20"/>
  <c r="J38" i="20"/>
  <c r="Q37" i="13"/>
  <c r="I19" i="20"/>
  <c r="H19" i="20"/>
  <c r="T22" i="13"/>
  <c r="Q37" i="12"/>
  <c r="M36" i="20"/>
  <c r="L36" i="20"/>
  <c r="W16" i="13"/>
  <c r="W16" i="12"/>
  <c r="L38" i="20"/>
  <c r="M38" i="20"/>
  <c r="F39" i="19"/>
  <c r="D36" i="20"/>
  <c r="X12" i="13"/>
  <c r="X73" i="13" s="1"/>
  <c r="T37" i="12"/>
  <c r="T37" i="13"/>
  <c r="S37" i="13"/>
  <c r="W36" i="13"/>
  <c r="D37" i="20"/>
  <c r="E37" i="20"/>
  <c r="V34" i="12"/>
  <c r="V34" i="13"/>
  <c r="W25" i="13"/>
  <c r="U5" i="13"/>
  <c r="U39" i="9"/>
  <c r="Y38" i="13"/>
  <c r="O27" i="12"/>
  <c r="O34" i="12"/>
  <c r="O37" i="12"/>
  <c r="K12" i="20"/>
  <c r="L12" i="20"/>
  <c r="G37" i="20"/>
  <c r="H37" i="20"/>
  <c r="V38" i="13"/>
  <c r="J36" i="20"/>
  <c r="K36" i="20"/>
  <c r="J34" i="20"/>
  <c r="I34" i="20"/>
  <c r="J25" i="20"/>
  <c r="K25" i="20"/>
  <c r="Y36" i="13"/>
  <c r="Y39" i="9"/>
  <c r="H5" i="20"/>
  <c r="I5" i="20"/>
  <c r="T25" i="17"/>
  <c r="O24" i="12"/>
  <c r="F36" i="20"/>
  <c r="G36" i="20"/>
  <c r="P29" i="13"/>
  <c r="T10" i="13"/>
  <c r="T39" i="9"/>
  <c r="T39" i="12" s="1"/>
  <c r="F22" i="20"/>
  <c r="G22" i="20"/>
  <c r="S31" i="13"/>
  <c r="S92" i="13" s="1"/>
  <c r="S28" i="13"/>
  <c r="D23" i="20"/>
  <c r="E23" i="20"/>
  <c r="H10" i="20"/>
  <c r="G10" i="20"/>
  <c r="V10" i="13"/>
  <c r="W4" i="13"/>
  <c r="W39" i="9"/>
  <c r="W39" i="12" s="1"/>
  <c r="R31" i="13"/>
  <c r="F8" i="20"/>
  <c r="E8" i="20"/>
  <c r="S39" i="16"/>
  <c r="J39" i="19"/>
  <c r="L16" i="20"/>
  <c r="K16" i="20"/>
  <c r="P27" i="13"/>
  <c r="P27" i="17" s="1"/>
  <c r="G31" i="20"/>
  <c r="F31" i="20"/>
  <c r="V39" i="16"/>
  <c r="I39" i="20" s="1"/>
  <c r="R28" i="13"/>
  <c r="G39" i="19"/>
  <c r="H39" i="19"/>
  <c r="G38" i="20"/>
  <c r="F38" i="20"/>
  <c r="P20" i="13"/>
  <c r="V37" i="13"/>
  <c r="O39" i="9"/>
  <c r="X16" i="13"/>
  <c r="X39" i="9"/>
  <c r="X39" i="12" s="1"/>
  <c r="P15" i="13"/>
  <c r="I7" i="20"/>
  <c r="J7" i="20"/>
  <c r="P39" i="16"/>
  <c r="AF42" i="16" s="1"/>
  <c r="R36" i="13"/>
  <c r="V37" i="12"/>
  <c r="L20" i="20"/>
  <c r="K20" i="20"/>
  <c r="F28" i="20"/>
  <c r="G28" i="20"/>
  <c r="Q39" i="16"/>
  <c r="J37" i="20"/>
  <c r="I37" i="20"/>
  <c r="T39" i="16"/>
  <c r="Q35" i="13"/>
  <c r="P8" i="13"/>
  <c r="AB69" i="13" s="1"/>
  <c r="O9" i="12"/>
  <c r="O4" i="12"/>
  <c r="O18" i="12"/>
  <c r="J10" i="20"/>
  <c r="I10" i="20"/>
  <c r="K4" i="20"/>
  <c r="J4" i="20"/>
  <c r="Q25" i="13"/>
  <c r="R39" i="9"/>
  <c r="R8" i="13"/>
  <c r="P18" i="13"/>
  <c r="S39" i="9"/>
  <c r="S39" i="12" s="1"/>
  <c r="S22" i="13"/>
  <c r="O15" i="12"/>
  <c r="X39" i="16"/>
  <c r="P27" i="12"/>
  <c r="R38" i="13"/>
  <c r="V7" i="13"/>
  <c r="V39" i="9"/>
  <c r="P34" i="13"/>
  <c r="Z95" i="13" s="1"/>
  <c r="Q23" i="13"/>
  <c r="Q84" i="13" s="1"/>
  <c r="Q39" i="9"/>
  <c r="Q39" i="12" s="1"/>
  <c r="P36" i="13"/>
  <c r="X20" i="13"/>
  <c r="P4" i="13"/>
  <c r="P39" i="9"/>
  <c r="P39" i="12" s="1"/>
  <c r="S38" i="13"/>
  <c r="P6" i="13"/>
  <c r="R67" i="13" s="1"/>
  <c r="R36" i="12"/>
  <c r="P20" i="12"/>
  <c r="Q23" i="12"/>
  <c r="S36" i="13"/>
  <c r="P29" i="12"/>
  <c r="T10" i="12"/>
  <c r="Z39" i="13"/>
  <c r="Z39" i="12"/>
  <c r="O12" i="12"/>
  <c r="E35" i="20"/>
  <c r="D35" i="20"/>
  <c r="W39" i="16"/>
  <c r="D25" i="20"/>
  <c r="E25" i="20"/>
  <c r="R39" i="16"/>
  <c r="S22" i="12"/>
  <c r="Q36" i="13"/>
  <c r="L39" i="19"/>
  <c r="K39" i="19"/>
  <c r="X16" i="12"/>
  <c r="P15" i="12"/>
  <c r="S31" i="12"/>
  <c r="V7" i="12"/>
  <c r="P36" i="12"/>
  <c r="O39" i="12" l="1"/>
  <c r="O39" i="13"/>
  <c r="AC80" i="13"/>
  <c r="U84" i="13"/>
  <c r="U23" i="17"/>
  <c r="P26" i="17"/>
  <c r="Q66" i="13"/>
  <c r="P12" i="17"/>
  <c r="V13" i="17"/>
  <c r="AA80" i="13"/>
  <c r="Q94" i="13"/>
  <c r="AD80" i="13"/>
  <c r="T80" i="13"/>
  <c r="W80" i="13"/>
  <c r="P19" i="17"/>
  <c r="Z98" i="13"/>
  <c r="W85" i="13"/>
  <c r="Q98" i="13"/>
  <c r="U80" i="13"/>
  <c r="S20" i="17"/>
  <c r="AE80" i="13"/>
  <c r="S80" i="13"/>
  <c r="AD98" i="13"/>
  <c r="V98" i="13"/>
  <c r="T98" i="13"/>
  <c r="W98" i="13"/>
  <c r="Q80" i="13"/>
  <c r="P80" i="13"/>
  <c r="R80" i="13"/>
  <c r="AB80" i="13"/>
  <c r="V80" i="13"/>
  <c r="Z80" i="13"/>
  <c r="X80" i="13"/>
  <c r="U22" i="17"/>
  <c r="U98" i="13"/>
  <c r="AD85" i="13"/>
  <c r="AA98" i="13"/>
  <c r="V9" i="17"/>
  <c r="X98" i="13"/>
  <c r="T75" i="13"/>
  <c r="V29" i="17"/>
  <c r="X27" i="17"/>
  <c r="W13" i="17"/>
  <c r="P33" i="17"/>
  <c r="AE98" i="13"/>
  <c r="U9" i="17"/>
  <c r="R9" i="17"/>
  <c r="AC98" i="13"/>
  <c r="AB98" i="13"/>
  <c r="Y98" i="13"/>
  <c r="P31" i="17"/>
  <c r="W29" i="17"/>
  <c r="W27" i="17"/>
  <c r="W30" i="17"/>
  <c r="R98" i="13"/>
  <c r="V8" i="17"/>
  <c r="X65" i="13"/>
  <c r="V86" i="13"/>
  <c r="R90" i="13"/>
  <c r="P24" i="17"/>
  <c r="R93" i="13"/>
  <c r="AD93" i="13"/>
  <c r="Y93" i="13"/>
  <c r="AE93" i="13"/>
  <c r="X68" i="13"/>
  <c r="P93" i="13"/>
  <c r="AA93" i="13"/>
  <c r="V93" i="13"/>
  <c r="R5" i="17"/>
  <c r="AC93" i="13"/>
  <c r="U93" i="13"/>
  <c r="AB93" i="13"/>
  <c r="T93" i="13"/>
  <c r="Y22" i="17"/>
  <c r="AE85" i="13"/>
  <c r="Y85" i="13"/>
  <c r="Q11" i="17"/>
  <c r="X96" i="13"/>
  <c r="T85" i="13"/>
  <c r="R85" i="13"/>
  <c r="Q85" i="13"/>
  <c r="AE96" i="13"/>
  <c r="R72" i="13"/>
  <c r="X85" i="13"/>
  <c r="AA85" i="13"/>
  <c r="Y96" i="13"/>
  <c r="AA96" i="13"/>
  <c r="AC85" i="13"/>
  <c r="S96" i="13"/>
  <c r="V85" i="13"/>
  <c r="Q24" i="17"/>
  <c r="AB85" i="13"/>
  <c r="AB96" i="13"/>
  <c r="U11" i="17"/>
  <c r="T11" i="17"/>
  <c r="T96" i="13"/>
  <c r="Z96" i="13"/>
  <c r="AD96" i="13"/>
  <c r="U96" i="13"/>
  <c r="Q86" i="13"/>
  <c r="Q96" i="13"/>
  <c r="V96" i="13"/>
  <c r="X91" i="13"/>
  <c r="S91" i="13"/>
  <c r="Y24" i="17"/>
  <c r="R68" i="13"/>
  <c r="V22" i="17"/>
  <c r="P75" i="13"/>
  <c r="Q68" i="13"/>
  <c r="P68" i="13"/>
  <c r="AA68" i="13"/>
  <c r="AD68" i="13"/>
  <c r="P7" i="17"/>
  <c r="U68" i="13"/>
  <c r="Z68" i="13"/>
  <c r="V68" i="13"/>
  <c r="AE68" i="13"/>
  <c r="AB68" i="13"/>
  <c r="V19" i="17"/>
  <c r="W9" i="17"/>
  <c r="P30" i="17"/>
  <c r="Q30" i="17"/>
  <c r="Q91" i="13"/>
  <c r="W93" i="13"/>
  <c r="AC68" i="13"/>
  <c r="T68" i="13"/>
  <c r="U33" i="17"/>
  <c r="T16" i="17"/>
  <c r="T26" i="17"/>
  <c r="Q34" i="17"/>
  <c r="W86" i="13"/>
  <c r="S75" i="13"/>
  <c r="AA74" i="13"/>
  <c r="V75" i="13"/>
  <c r="U75" i="13"/>
  <c r="W75" i="13"/>
  <c r="AA75" i="13"/>
  <c r="Q75" i="13"/>
  <c r="Q15" i="17"/>
  <c r="P14" i="17"/>
  <c r="AE75" i="13"/>
  <c r="R74" i="13"/>
  <c r="AB75" i="13"/>
  <c r="Z75" i="13"/>
  <c r="R75" i="13"/>
  <c r="AC75" i="13"/>
  <c r="X75" i="13"/>
  <c r="Y75" i="13"/>
  <c r="X14" i="17"/>
  <c r="T14" i="17"/>
  <c r="S14" i="17"/>
  <c r="V88" i="13"/>
  <c r="S94" i="13"/>
  <c r="W7" i="17"/>
  <c r="V27" i="17"/>
  <c r="U28" i="17"/>
  <c r="R34" i="17"/>
  <c r="S19" i="17"/>
  <c r="S85" i="13"/>
  <c r="AA86" i="13"/>
  <c r="S34" i="17"/>
  <c r="AB86" i="13"/>
  <c r="R4" i="17"/>
  <c r="Q16" i="17"/>
  <c r="W88" i="13"/>
  <c r="Q5" i="17"/>
  <c r="W18" i="17"/>
  <c r="S74" i="13"/>
  <c r="X30" i="17"/>
  <c r="W74" i="13"/>
  <c r="AB74" i="13"/>
  <c r="V30" i="17"/>
  <c r="Q74" i="13"/>
  <c r="Y30" i="17"/>
  <c r="U36" i="17"/>
  <c r="P13" i="17"/>
  <c r="R66" i="13"/>
  <c r="Q13" i="17"/>
  <c r="V82" i="13"/>
  <c r="AC82" i="13"/>
  <c r="P82" i="13"/>
  <c r="Z82" i="13"/>
  <c r="AE82" i="13"/>
  <c r="T82" i="13"/>
  <c r="AD82" i="13"/>
  <c r="T31" i="17"/>
  <c r="T92" i="13"/>
  <c r="X31" i="17"/>
  <c r="Y92" i="13"/>
  <c r="Y25" i="17"/>
  <c r="X25" i="17"/>
  <c r="Y86" i="13"/>
  <c r="X82" i="13"/>
  <c r="W21" i="17"/>
  <c r="W31" i="17"/>
  <c r="X92" i="13"/>
  <c r="AE74" i="13"/>
  <c r="Z74" i="13"/>
  <c r="AD74" i="13"/>
  <c r="AC74" i="13"/>
  <c r="V74" i="13"/>
  <c r="U74" i="13"/>
  <c r="P74" i="13"/>
  <c r="T74" i="13"/>
  <c r="X87" i="13"/>
  <c r="W26" i="17"/>
  <c r="W33" i="17"/>
  <c r="W94" i="13"/>
  <c r="U12" i="17"/>
  <c r="X15" i="17"/>
  <c r="Y9" i="17"/>
  <c r="Y70" i="13"/>
  <c r="X9" i="17"/>
  <c r="T4" i="17"/>
  <c r="S4" i="17"/>
  <c r="V21" i="17"/>
  <c r="W82" i="13"/>
  <c r="S82" i="13"/>
  <c r="Y82" i="13"/>
  <c r="R82" i="13"/>
  <c r="W34" i="17"/>
  <c r="X19" i="17"/>
  <c r="W19" i="17"/>
  <c r="X10" i="17"/>
  <c r="Y28" i="17"/>
  <c r="X28" i="17"/>
  <c r="W37" i="17"/>
  <c r="X37" i="17"/>
  <c r="T72" i="13"/>
  <c r="S11" i="17"/>
  <c r="V33" i="17"/>
  <c r="Q10" i="17"/>
  <c r="W72" i="13"/>
  <c r="V11" i="17"/>
  <c r="AB82" i="13"/>
  <c r="Q82" i="13"/>
  <c r="X84" i="13"/>
  <c r="W23" i="17"/>
  <c r="X23" i="17"/>
  <c r="U8" i="17"/>
  <c r="T8" i="17"/>
  <c r="R87" i="13"/>
  <c r="Q26" i="17"/>
  <c r="S68" i="13"/>
  <c r="S7" i="17"/>
  <c r="U85" i="13"/>
  <c r="U82" i="13"/>
  <c r="P21" i="17"/>
  <c r="S17" i="17"/>
  <c r="X18" i="17"/>
  <c r="T17" i="17"/>
  <c r="Y68" i="13"/>
  <c r="X7" i="17"/>
  <c r="S86" i="13"/>
  <c r="P86" i="13"/>
  <c r="AE86" i="13"/>
  <c r="AD86" i="13"/>
  <c r="Z86" i="13"/>
  <c r="T86" i="13"/>
  <c r="X86" i="13"/>
  <c r="AC86" i="13"/>
  <c r="R86" i="13"/>
  <c r="Y6" i="17"/>
  <c r="X6" i="17"/>
  <c r="U86" i="13"/>
  <c r="S18" i="17"/>
  <c r="R18" i="17"/>
  <c r="Y5" i="17"/>
  <c r="X5" i="17"/>
  <c r="X4" i="17"/>
  <c r="S83" i="13"/>
  <c r="V91" i="13"/>
  <c r="X77" i="13"/>
  <c r="V71" i="13"/>
  <c r="R69" i="13"/>
  <c r="T71" i="13"/>
  <c r="X81" i="13"/>
  <c r="S99" i="13"/>
  <c r="S89" i="13"/>
  <c r="R78" i="13"/>
  <c r="X41" i="13"/>
  <c r="Q21" i="17"/>
  <c r="P18" i="17"/>
  <c r="P79" i="13"/>
  <c r="AE79" i="13"/>
  <c r="AD79" i="13"/>
  <c r="Q79" i="13"/>
  <c r="Y79" i="13"/>
  <c r="T79" i="13"/>
  <c r="R79" i="13"/>
  <c r="U79" i="13"/>
  <c r="S79" i="13"/>
  <c r="X79" i="13"/>
  <c r="AC79" i="13"/>
  <c r="V79" i="13"/>
  <c r="W79" i="13"/>
  <c r="P15" i="17"/>
  <c r="P76" i="13"/>
  <c r="AE76" i="13"/>
  <c r="AD76" i="13"/>
  <c r="S76" i="13"/>
  <c r="AC76" i="13"/>
  <c r="X76" i="13"/>
  <c r="U76" i="13"/>
  <c r="Y76" i="13"/>
  <c r="AB76" i="13"/>
  <c r="W76" i="13"/>
  <c r="U66" i="13"/>
  <c r="U41" i="13"/>
  <c r="U42" i="13"/>
  <c r="W97" i="13"/>
  <c r="P38" i="17"/>
  <c r="P99" i="13"/>
  <c r="AE99" i="13"/>
  <c r="AD99" i="13"/>
  <c r="Q99" i="13"/>
  <c r="AC99" i="13"/>
  <c r="Z99" i="13"/>
  <c r="W99" i="13"/>
  <c r="T6" i="17"/>
  <c r="U67" i="13"/>
  <c r="S8" i="17"/>
  <c r="S69" i="13"/>
  <c r="S42" i="13"/>
  <c r="S41" i="13"/>
  <c r="V5" i="17"/>
  <c r="V66" i="13"/>
  <c r="V41" i="13"/>
  <c r="V42" i="13"/>
  <c r="X97" i="13"/>
  <c r="P32" i="17"/>
  <c r="Q93" i="13"/>
  <c r="V76" i="13"/>
  <c r="S23" i="17"/>
  <c r="S84" i="13"/>
  <c r="Q81" i="13"/>
  <c r="P89" i="13"/>
  <c r="AE89" i="13"/>
  <c r="AD89" i="13"/>
  <c r="V89" i="13"/>
  <c r="Z89" i="13"/>
  <c r="Y89" i="13"/>
  <c r="T89" i="13"/>
  <c r="AC89" i="13"/>
  <c r="X89" i="13"/>
  <c r="Q76" i="13"/>
  <c r="V90" i="13"/>
  <c r="U77" i="13"/>
  <c r="X69" i="13"/>
  <c r="Q42" i="13"/>
  <c r="W89" i="13"/>
  <c r="AA83" i="13"/>
  <c r="AA69" i="13"/>
  <c r="U99" i="13"/>
  <c r="W67" i="13"/>
  <c r="W90" i="13"/>
  <c r="AA90" i="13"/>
  <c r="AB83" i="13"/>
  <c r="Q89" i="13"/>
  <c r="P4" i="17"/>
  <c r="P42" i="13"/>
  <c r="P65" i="13"/>
  <c r="P41" i="13"/>
  <c r="AE65" i="13"/>
  <c r="AD65" i="13"/>
  <c r="V65" i="13"/>
  <c r="Z65" i="13"/>
  <c r="AB65" i="13"/>
  <c r="S65" i="13"/>
  <c r="T65" i="13"/>
  <c r="AC65" i="13"/>
  <c r="U65" i="13"/>
  <c r="Y65" i="13"/>
  <c r="R65" i="13"/>
  <c r="P97" i="13"/>
  <c r="AE97" i="13"/>
  <c r="AD97" i="13"/>
  <c r="T97" i="13"/>
  <c r="AC97" i="13"/>
  <c r="Z97" i="13"/>
  <c r="U97" i="13"/>
  <c r="P81" i="13"/>
  <c r="AE81" i="13"/>
  <c r="AD81" i="13"/>
  <c r="AC81" i="13"/>
  <c r="Z81" i="13"/>
  <c r="U81" i="13"/>
  <c r="Q31" i="17"/>
  <c r="R92" i="13"/>
  <c r="P29" i="17"/>
  <c r="P90" i="13"/>
  <c r="AE90" i="13"/>
  <c r="AD90" i="13"/>
  <c r="Z90" i="13"/>
  <c r="X90" i="13"/>
  <c r="AC90" i="13"/>
  <c r="Q90" i="13"/>
  <c r="U90" i="13"/>
  <c r="T90" i="13"/>
  <c r="V99" i="13"/>
  <c r="V16" i="17"/>
  <c r="W77" i="13"/>
  <c r="V12" i="17"/>
  <c r="W73" i="13"/>
  <c r="V67" i="13"/>
  <c r="W38" i="17"/>
  <c r="X99" i="13"/>
  <c r="Y8" i="17"/>
  <c r="Y69" i="13"/>
  <c r="Y41" i="13"/>
  <c r="Y42" i="13"/>
  <c r="R35" i="17"/>
  <c r="R96" i="13"/>
  <c r="Y13" i="17"/>
  <c r="Y74" i="13"/>
  <c r="V81" i="13"/>
  <c r="P28" i="17"/>
  <c r="T20" i="17"/>
  <c r="T81" i="13"/>
  <c r="S15" i="17"/>
  <c r="T76" i="13"/>
  <c r="R41" i="13"/>
  <c r="Z76" i="13"/>
  <c r="X42" i="13"/>
  <c r="AA76" i="13"/>
  <c r="AB95" i="13"/>
  <c r="AA78" i="13"/>
  <c r="Q41" i="13"/>
  <c r="W95" i="13"/>
  <c r="AB67" i="13"/>
  <c r="Q78" i="13"/>
  <c r="S95" i="13"/>
  <c r="S81" i="13"/>
  <c r="R42" i="13"/>
  <c r="AA99" i="13"/>
  <c r="W78" i="13"/>
  <c r="Y81" i="13"/>
  <c r="Z39" i="17"/>
  <c r="S97" i="13"/>
  <c r="P34" i="17"/>
  <c r="P95" i="13"/>
  <c r="AE95" i="13"/>
  <c r="AD95" i="13"/>
  <c r="Q95" i="13"/>
  <c r="R95" i="13"/>
  <c r="Y95" i="13"/>
  <c r="U95" i="13"/>
  <c r="X95" i="13"/>
  <c r="T95" i="13"/>
  <c r="AC95" i="13"/>
  <c r="Q38" i="17"/>
  <c r="R99" i="13"/>
  <c r="P8" i="17"/>
  <c r="P69" i="13"/>
  <c r="AE69" i="13"/>
  <c r="AD69" i="13"/>
  <c r="U69" i="13"/>
  <c r="T69" i="13"/>
  <c r="V69" i="13"/>
  <c r="Z69" i="13"/>
  <c r="Q69" i="13"/>
  <c r="AC69" i="13"/>
  <c r="Q28" i="17"/>
  <c r="R89" i="13"/>
  <c r="Y99" i="13"/>
  <c r="V95" i="13"/>
  <c r="R37" i="17"/>
  <c r="S98" i="13"/>
  <c r="P22" i="17"/>
  <c r="P83" i="13"/>
  <c r="AE83" i="13"/>
  <c r="AD83" i="13"/>
  <c r="AC83" i="13"/>
  <c r="Q83" i="13"/>
  <c r="R83" i="13"/>
  <c r="Y83" i="13"/>
  <c r="X83" i="13"/>
  <c r="V83" i="13"/>
  <c r="S29" i="17"/>
  <c r="S90" i="13"/>
  <c r="X17" i="17"/>
  <c r="X78" i="13"/>
  <c r="Y90" i="13"/>
  <c r="P10" i="17"/>
  <c r="P71" i="13"/>
  <c r="AE71" i="13"/>
  <c r="AD71" i="13"/>
  <c r="AA71" i="13"/>
  <c r="AC71" i="13"/>
  <c r="S71" i="13"/>
  <c r="Y71" i="13"/>
  <c r="R71" i="13"/>
  <c r="X71" i="13"/>
  <c r="Q71" i="13"/>
  <c r="R26" i="17"/>
  <c r="S87" i="13"/>
  <c r="S32" i="17"/>
  <c r="S93" i="13"/>
  <c r="S5" i="17"/>
  <c r="T66" i="13"/>
  <c r="T41" i="13"/>
  <c r="T42" i="13"/>
  <c r="Y27" i="17"/>
  <c r="Y88" i="13"/>
  <c r="S27" i="17"/>
  <c r="S88" i="13"/>
  <c r="P78" i="13"/>
  <c r="AE78" i="13"/>
  <c r="AD78" i="13"/>
  <c r="Z78" i="13"/>
  <c r="T78" i="13"/>
  <c r="AC78" i="13"/>
  <c r="V78" i="13"/>
  <c r="S78" i="13"/>
  <c r="W69" i="13"/>
  <c r="AA79" i="13"/>
  <c r="Z79" i="13"/>
  <c r="AB97" i="13"/>
  <c r="V97" i="13"/>
  <c r="U71" i="13"/>
  <c r="AB79" i="13"/>
  <c r="AA97" i="13"/>
  <c r="AB71" i="13"/>
  <c r="AB81" i="13"/>
  <c r="U78" i="13"/>
  <c r="AB90" i="13"/>
  <c r="AA65" i="13"/>
  <c r="W81" i="13"/>
  <c r="AA81" i="13"/>
  <c r="P6" i="17"/>
  <c r="P67" i="13"/>
  <c r="AE67" i="13"/>
  <c r="AD67" i="13"/>
  <c r="Q67" i="13"/>
  <c r="Z67" i="13"/>
  <c r="S67" i="13"/>
  <c r="Y67" i="13"/>
  <c r="AA67" i="13"/>
  <c r="X67" i="13"/>
  <c r="AC67" i="13"/>
  <c r="P36" i="17"/>
  <c r="Q97" i="13"/>
  <c r="R97" i="13"/>
  <c r="W65" i="13"/>
  <c r="W42" i="13"/>
  <c r="W41" i="13"/>
  <c r="Y97" i="13"/>
  <c r="T22" i="17"/>
  <c r="T83" i="13"/>
  <c r="P16" i="17"/>
  <c r="P77" i="13"/>
  <c r="AE77" i="13"/>
  <c r="AD77" i="13"/>
  <c r="Y77" i="13"/>
  <c r="V77" i="13"/>
  <c r="S77" i="13"/>
  <c r="Z77" i="13"/>
  <c r="Q77" i="13"/>
  <c r="AC77" i="13"/>
  <c r="R77" i="13"/>
  <c r="T77" i="13"/>
  <c r="W11" i="17"/>
  <c r="X72" i="13"/>
  <c r="X32" i="17"/>
  <c r="X93" i="13"/>
  <c r="Y17" i="17"/>
  <c r="Y78" i="13"/>
  <c r="R81" i="13"/>
  <c r="P17" i="17"/>
  <c r="AA89" i="13"/>
  <c r="AB77" i="13"/>
  <c r="W83" i="13"/>
  <c r="AB89" i="13"/>
  <c r="T99" i="13"/>
  <c r="T67" i="13"/>
  <c r="Q65" i="13"/>
  <c r="W71" i="13"/>
  <c r="R76" i="13"/>
  <c r="AB99" i="13"/>
  <c r="AA95" i="13"/>
  <c r="U83" i="13"/>
  <c r="U89" i="13"/>
  <c r="X11" i="17"/>
  <c r="Q20" i="17"/>
  <c r="P20" i="17"/>
  <c r="R23" i="17"/>
  <c r="R20" i="17"/>
  <c r="X21" i="17"/>
  <c r="Y21" i="17"/>
  <c r="W32" i="17"/>
  <c r="R27" i="17"/>
  <c r="X8" i="17"/>
  <c r="S26" i="17"/>
  <c r="W17" i="17"/>
  <c r="X13" i="17"/>
  <c r="X35" i="17"/>
  <c r="W35" i="17"/>
  <c r="S35" i="17"/>
  <c r="T35" i="17"/>
  <c r="V15" i="17"/>
  <c r="U15" i="17"/>
  <c r="S12" i="17"/>
  <c r="T12" i="17"/>
  <c r="U20" i="17"/>
  <c r="V20" i="17"/>
  <c r="T33" i="17"/>
  <c r="S33" i="17"/>
  <c r="R32" i="17"/>
  <c r="Q32" i="17"/>
  <c r="S30" i="17"/>
  <c r="T30" i="17"/>
  <c r="V24" i="17"/>
  <c r="W24" i="17"/>
  <c r="V6" i="17"/>
  <c r="U6" i="17"/>
  <c r="Q17" i="17"/>
  <c r="R17" i="17"/>
  <c r="R13" i="17"/>
  <c r="S13" i="17"/>
  <c r="X26" i="17"/>
  <c r="Y26" i="17"/>
  <c r="S24" i="17"/>
  <c r="T24" i="17"/>
  <c r="U26" i="17"/>
  <c r="V26" i="17"/>
  <c r="Y11" i="17"/>
  <c r="V31" i="17"/>
  <c r="U31" i="17"/>
  <c r="Y29" i="17"/>
  <c r="X29" i="17"/>
  <c r="T9" i="17"/>
  <c r="S9" i="17"/>
  <c r="S21" i="17"/>
  <c r="R21" i="17"/>
  <c r="R29" i="17"/>
  <c r="R12" i="17"/>
  <c r="Q12" i="17"/>
  <c r="R7" i="17"/>
  <c r="Q7" i="17"/>
  <c r="U21" i="17"/>
  <c r="T21" i="17"/>
  <c r="E39" i="20"/>
  <c r="Y39" i="12"/>
  <c r="Y39" i="13"/>
  <c r="X38" i="17"/>
  <c r="Y38" i="17"/>
  <c r="U34" i="17"/>
  <c r="V34" i="17"/>
  <c r="V38" i="17"/>
  <c r="U38" i="17"/>
  <c r="W25" i="17"/>
  <c r="V25" i="17"/>
  <c r="J39" i="20"/>
  <c r="X36" i="17"/>
  <c r="Y36" i="17"/>
  <c r="U39" i="13"/>
  <c r="U39" i="12"/>
  <c r="X12" i="17"/>
  <c r="W12" i="17"/>
  <c r="P37" i="17"/>
  <c r="Q37" i="17"/>
  <c r="T19" i="17"/>
  <c r="U19" i="17"/>
  <c r="T5" i="17"/>
  <c r="U5" i="17"/>
  <c r="W36" i="17"/>
  <c r="V36" i="17"/>
  <c r="S37" i="17"/>
  <c r="T37" i="17"/>
  <c r="S38" i="17"/>
  <c r="R38" i="17"/>
  <c r="V39" i="13"/>
  <c r="W16" i="17"/>
  <c r="X16" i="17"/>
  <c r="S28" i="17"/>
  <c r="R28" i="17"/>
  <c r="R36" i="17"/>
  <c r="S36" i="17"/>
  <c r="U7" i="17"/>
  <c r="V7" i="17"/>
  <c r="S39" i="13"/>
  <c r="F39" i="20"/>
  <c r="V10" i="17"/>
  <c r="U10" i="17"/>
  <c r="T39" i="13"/>
  <c r="Q23" i="17"/>
  <c r="P23" i="17"/>
  <c r="R39" i="13"/>
  <c r="U37" i="17"/>
  <c r="V37" i="17"/>
  <c r="R39" i="12"/>
  <c r="Q39" i="13"/>
  <c r="K39" i="20"/>
  <c r="L39" i="20"/>
  <c r="P25" i="17"/>
  <c r="Q25" i="17"/>
  <c r="P35" i="17"/>
  <c r="Q35" i="17"/>
  <c r="V39" i="12"/>
  <c r="W39" i="13"/>
  <c r="S31" i="17"/>
  <c r="R31" i="17"/>
  <c r="S22" i="17"/>
  <c r="R22" i="17"/>
  <c r="P39" i="13"/>
  <c r="X20" i="17"/>
  <c r="W20" i="17"/>
  <c r="Q8" i="17"/>
  <c r="R8" i="17"/>
  <c r="G39" i="20"/>
  <c r="H39" i="20"/>
  <c r="D39" i="20"/>
  <c r="Q36" i="17"/>
  <c r="X39" i="13"/>
  <c r="W4" i="17"/>
  <c r="V4" i="17"/>
  <c r="T10" i="17"/>
  <c r="S10" i="17"/>
  <c r="AC103" i="13" l="1"/>
  <c r="X103" i="13"/>
  <c r="AF44" i="13"/>
  <c r="P100" i="13"/>
  <c r="AE100" i="13"/>
  <c r="AD100" i="13"/>
  <c r="AA100" i="13"/>
  <c r="AC100" i="13"/>
  <c r="AB100" i="13"/>
  <c r="R100" i="13"/>
  <c r="T100" i="13"/>
  <c r="U100" i="13"/>
  <c r="Q103" i="13"/>
  <c r="Z100" i="13"/>
  <c r="U102" i="13"/>
  <c r="AB103" i="13"/>
  <c r="AB102" i="13"/>
  <c r="U103" i="13"/>
  <c r="S100" i="13"/>
  <c r="Y39" i="17"/>
  <c r="Y100" i="13"/>
  <c r="AC102" i="13"/>
  <c r="Z102" i="13"/>
  <c r="Z103" i="13"/>
  <c r="W103" i="13"/>
  <c r="W100" i="13"/>
  <c r="Q102" i="13"/>
  <c r="W102" i="13"/>
  <c r="R103" i="13"/>
  <c r="R102" i="13"/>
  <c r="T102" i="13"/>
  <c r="T103" i="13"/>
  <c r="V103" i="13"/>
  <c r="V102" i="13"/>
  <c r="P103" i="13"/>
  <c r="P102" i="13"/>
  <c r="X102" i="13"/>
  <c r="X100" i="13"/>
  <c r="Q100" i="13"/>
  <c r="V100" i="13"/>
  <c r="AA102" i="13"/>
  <c r="AA103" i="13"/>
  <c r="Y102" i="13"/>
  <c r="Y103" i="13"/>
  <c r="S102" i="13"/>
  <c r="S103" i="13"/>
  <c r="AD103" i="13"/>
  <c r="AD102" i="13"/>
  <c r="V39" i="17"/>
  <c r="U39" i="17"/>
  <c r="Q39" i="17"/>
  <c r="R39" i="17"/>
  <c r="S39" i="17"/>
  <c r="T39" i="17"/>
  <c r="W39" i="17"/>
  <c r="X39" i="17"/>
  <c r="P39" i="17"/>
</calcChain>
</file>

<file path=xl/sharedStrings.xml><?xml version="1.0" encoding="utf-8"?>
<sst xmlns="http://schemas.openxmlformats.org/spreadsheetml/2006/main" count="390" uniqueCount="85">
  <si>
    <t>REFUSE</t>
  </si>
  <si>
    <t>TOTAL</t>
  </si>
  <si>
    <t>good</t>
  </si>
  <si>
    <t>PAPER RECYCLABLES</t>
  </si>
  <si>
    <t>MIXED RECYCLABLES</t>
  </si>
  <si>
    <t>delta recyclables (%)</t>
  </si>
  <si>
    <t>BRUSH</t>
  </si>
  <si>
    <t>No data in November</t>
  </si>
  <si>
    <t>B&amp;L</t>
  </si>
  <si>
    <t>LEAVES</t>
  </si>
  <si>
    <t>DISTRICT BRUSH &amp; LEAVES</t>
  </si>
  <si>
    <t>CBA</t>
  </si>
  <si>
    <t>Sum</t>
  </si>
  <si>
    <t>total WS</t>
  </si>
  <si>
    <t>lbs/HH/d</t>
  </si>
  <si>
    <t>delta 2012-2014</t>
  </si>
  <si>
    <t>disposed MSW</t>
  </si>
  <si>
    <t>recyclables</t>
  </si>
  <si>
    <t>delta 2013-2014</t>
  </si>
  <si>
    <t>all recovered materials</t>
  </si>
  <si>
    <t>% change Y-to-Y</t>
  </si>
  <si>
    <t>recoverables</t>
  </si>
  <si>
    <t>Y-Y change (%)</t>
  </si>
  <si>
    <t>recycling rate</t>
  </si>
  <si>
    <t xml:space="preserve"> </t>
  </si>
  <si>
    <t>collucci 1, 2, 5, 7, 8, 9, 12, 13, 17, 21</t>
  </si>
  <si>
    <t>Jody  6, 19, 29, 34</t>
  </si>
  <si>
    <t>European 10, 11, 18, 20, 25, 26, 27, 28</t>
  </si>
  <si>
    <t>delta 2004-2020</t>
  </si>
  <si>
    <t>delta 2004-2019</t>
  </si>
  <si>
    <t>Mean</t>
  </si>
  <si>
    <t>std dev</t>
  </si>
  <si>
    <t>mean</t>
  </si>
  <si>
    <t>⁎</t>
  </si>
  <si>
    <t>Curbside Waste stream</t>
  </si>
  <si>
    <t>Curbside Waste stream (tonnes)</t>
  </si>
  <si>
    <t>refuse (tonnes)</t>
  </si>
  <si>
    <t>all recycling (tonnes)</t>
  </si>
  <si>
    <t>curbside (lbs/HH/wk)</t>
  </si>
  <si>
    <t>curbside (kg/HH/wk)</t>
  </si>
  <si>
    <t>kg/HH/wk</t>
  </si>
  <si>
    <t>District 1 &amp; 8</t>
  </si>
  <si>
    <t>District 18-20-28</t>
  </si>
  <si>
    <t>d 1-8</t>
  </si>
  <si>
    <t>d18-20-28</t>
  </si>
  <si>
    <t>pop</t>
  </si>
  <si>
    <t>cost/HH</t>
  </si>
  <si>
    <t>tonnes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</si>
  <si>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</si>
  <si>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</si>
  <si>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</si>
  <si>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</si>
  <si>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</si>
  <si>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</si>
  <si>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</si>
  <si>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</si>
  <si>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</si>
  <si>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</si>
  <si>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</si>
  <si>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</si>
  <si>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</si>
  <si>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</si>
  <si>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</si>
  <si>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</si>
  <si>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</si>
  <si>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</si>
  <si>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</si>
  <si>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</si>
  <si>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</si>
  <si>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</si>
  <si>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</si>
  <si>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</si>
  <si>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</si>
  <si>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Town Yard Waste</t>
  </si>
  <si>
    <t>1996-2013</t>
  </si>
  <si>
    <t>1997-2013</t>
  </si>
  <si>
    <t>F-Test Two-Sample for Variances</t>
  </si>
  <si>
    <t>Variable 1</t>
  </si>
  <si>
    <t>Variable 2</t>
  </si>
  <si>
    <t>Variance</t>
  </si>
  <si>
    <t>P(F&lt;=f) one-tail</t>
  </si>
  <si>
    <t>F Critical one-tail</t>
  </si>
  <si>
    <t>MRF residuals</t>
  </si>
  <si>
    <t>Total 3,4, 14, 15, 16, 22, 23, 24, 35</t>
  </si>
  <si>
    <t>Bianculli, 30, 31 ,32,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</si>
</sst>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_);[Red]\(0.00\)"/>
    <numFmt numFmtId="165" formatCode="0_);[Red]\(0\)"/>
    <numFmt numFmtId="166" formatCode="0.0%"/>
    <numFmt numFmtId="167" formatCode="0.000_);[Red]\(0.000\)"/>
    <numFmt numFmtId="168" formatCode="0.00_);\(0.00\)"/>
    <numFmt numFmtId="169" formatCode="0.0"/>
  </numFmts>
  <fonts count="2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Times"/>
      <family val="1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5" fontId="3" fillId="0" borderId="0" xfId="0" applyNumberFormat="1" applyFont="1"/>
    <xf numFmtId="4" fontId="0" fillId="0" borderId="0" xfId="0" applyNumberFormat="1"/>
    <xf numFmtId="0" fontId="4" fillId="0" borderId="0" xfId="0" applyFont="1"/>
    <xf numFmtId="2" fontId="0" fillId="0" borderId="0" xfId="0" applyNumberFormat="1"/>
    <xf numFmtId="166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3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7" fontId="12" fillId="0" borderId="0" xfId="0" applyNumberFormat="1" applyFont="1"/>
    <xf numFmtId="37" fontId="12" fillId="0" borderId="0" xfId="0" applyNumberFormat="1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13" fillId="0" borderId="0" xfId="0" applyNumberFormat="1" applyFont="1" applyAlignment="1">
      <alignment horizontal="center"/>
    </xf>
    <xf numFmtId="167" fontId="0" fillId="0" borderId="0" xfId="0" applyNumberFormat="1"/>
    <xf numFmtId="43" fontId="15" fillId="0" borderId="3" xfId="1" applyFont="1" applyBorder="1" applyAlignment="1">
      <alignment horizontal="center"/>
    </xf>
    <xf numFmtId="0" fontId="16" fillId="0" borderId="0" xfId="0" applyFont="1"/>
    <xf numFmtId="1" fontId="0" fillId="0" borderId="0" xfId="0" applyNumberFormat="1"/>
    <xf numFmtId="1" fontId="18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8" fillId="0" borderId="0" xfId="2" applyNumberFormat="1" applyFont="1" applyBorder="1" applyAlignment="1">
      <alignment horizontal="center"/>
    </xf>
    <xf numFmtId="168" fontId="12" fillId="0" borderId="3" xfId="0" applyNumberFormat="1" applyFont="1" applyBorder="1" applyAlignment="1">
      <alignment horizontal="center"/>
    </xf>
    <xf numFmtId="0" fontId="14" fillId="0" borderId="0" xfId="0" applyFont="1"/>
    <xf numFmtId="4" fontId="14" fillId="0" borderId="0" xfId="0" applyNumberFormat="1" applyFont="1"/>
    <xf numFmtId="0" fontId="20" fillId="0" borderId="0" xfId="0" applyFont="1"/>
    <xf numFmtId="169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4" xfId="0" applyBorder="1"/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Continuous"/>
    </xf>
  </cellXfs>
  <cellStyles count="5">
    <cellStyle name="Comma" xfId="1" builtinId="3"/>
    <cellStyle name="Comma 2" xfId="4" xr:uid="{00000000-0005-0000-0000-000001000000}"/>
    <cellStyle name="Comma 3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5"/>
            <c:spPr>
              <a:noFill/>
              <a:ln cmpd="sng">
                <a:solidFill>
                  <a:schemeClr val="tx1"/>
                </a:solidFill>
              </a:ln>
            </c:spPr>
          </c:marker>
          <c:xVal>
            <c:numRef>
              <c:f>Refuse!$O$3:$AD$3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 formatCode="0_);[Red]\(0\)">
                  <c:v>2012</c:v>
                </c:pt>
                <c:pt idx="10" formatCode="0_);[Red]\(0\)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  <c:pt idx="14" formatCode="0_);[Red]\(0\)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Refuse!$O$39:$AD$39</c:f>
              <c:numCache>
                <c:formatCode>General</c:formatCode>
                <c:ptCount val="16"/>
                <c:pt idx="0">
                  <c:v>217096.17500000002</c:v>
                </c:pt>
                <c:pt idx="1">
                  <c:v>224354.07</c:v>
                </c:pt>
                <c:pt idx="2">
                  <c:v>220962.35999999996</c:v>
                </c:pt>
                <c:pt idx="3">
                  <c:v>220185.89</c:v>
                </c:pt>
                <c:pt idx="4">
                  <c:v>206732.79</c:v>
                </c:pt>
                <c:pt idx="5">
                  <c:v>198402.72000000003</c:v>
                </c:pt>
                <c:pt idx="6">
                  <c:v>189220.52000000002</c:v>
                </c:pt>
                <c:pt idx="7">
                  <c:v>186332.66999999998</c:v>
                </c:pt>
                <c:pt idx="8">
                  <c:v>179321.75999999998</c:v>
                </c:pt>
                <c:pt idx="9" formatCode="0.00_);[Red]\(0.00\)">
                  <c:v>174117.44</c:v>
                </c:pt>
                <c:pt idx="10" formatCode="0.00_);[Red]\(0.00\)">
                  <c:v>172596.23</c:v>
                </c:pt>
                <c:pt idx="11" formatCode="0.00_);[Red]\(0.00\)">
                  <c:v>170367.12000000002</c:v>
                </c:pt>
                <c:pt idx="12" formatCode="0.00_);[Red]\(0.00\)">
                  <c:v>170010.9</c:v>
                </c:pt>
                <c:pt idx="13" formatCode="0.00_);[Red]\(0.00\)">
                  <c:v>173560.46000000002</c:v>
                </c:pt>
                <c:pt idx="14" formatCode="0.00_);[Red]\(0.00\)">
                  <c:v>175574.06999999998</c:v>
                </c:pt>
                <c:pt idx="15" formatCode="0.00_);[Red]\(0.00\)">
                  <c:v>188595.58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EA-429F-A355-00600B1E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5864"/>
        <c:axId val="429917432"/>
      </c:scatterChart>
      <c:valAx>
        <c:axId val="429915864"/>
        <c:scaling>
          <c:orientation val="minMax"/>
          <c:max val="2019"/>
          <c:min val="2003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out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29917432"/>
        <c:crosses val="autoZero"/>
        <c:crossBetween val="midCat"/>
        <c:majorUnit val="5"/>
      </c:valAx>
      <c:valAx>
        <c:axId val="42991743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29915864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5"/>
            <c:spPr>
              <a:noFill/>
              <a:ln cmpd="sng">
                <a:solidFill>
                  <a:schemeClr val="tx1"/>
                </a:solidFill>
              </a:ln>
            </c:spPr>
          </c:marker>
          <c:xVal>
            <c:numRef>
              <c:f>Refuse!$P$3:$AD$3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_);[Red]\(0\)">
                  <c:v>2012</c:v>
                </c:pt>
                <c:pt idx="9" formatCode="0_);[Red]\(0\)">
                  <c:v>2013</c:v>
                </c:pt>
                <c:pt idx="10" formatCode="0_);[Red]\(0\)">
                  <c:v>2014</c:v>
                </c:pt>
                <c:pt idx="11" formatCode="0_);[Red]\(0\)">
                  <c:v>2015</c:v>
                </c:pt>
                <c:pt idx="12" formatCode="0_);[Red]\(0\)">
                  <c:v>2016</c:v>
                </c:pt>
                <c:pt idx="13" formatCode="0_);[Red]\(0\)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Refuse!$P$39:$AD$39</c:f>
              <c:numCache>
                <c:formatCode>General</c:formatCode>
                <c:ptCount val="15"/>
                <c:pt idx="0">
                  <c:v>224354.07</c:v>
                </c:pt>
                <c:pt idx="1">
                  <c:v>220962.35999999996</c:v>
                </c:pt>
                <c:pt idx="2">
                  <c:v>220185.89</c:v>
                </c:pt>
                <c:pt idx="3">
                  <c:v>206732.79</c:v>
                </c:pt>
                <c:pt idx="4">
                  <c:v>198402.72000000003</c:v>
                </c:pt>
                <c:pt idx="5">
                  <c:v>189220.52000000002</c:v>
                </c:pt>
                <c:pt idx="6">
                  <c:v>186332.66999999998</c:v>
                </c:pt>
                <c:pt idx="7">
                  <c:v>179321.75999999998</c:v>
                </c:pt>
                <c:pt idx="8" formatCode="0.00_);[Red]\(0.00\)">
                  <c:v>174117.44</c:v>
                </c:pt>
                <c:pt idx="9" formatCode="0.00_);[Red]\(0.00\)">
                  <c:v>172596.23</c:v>
                </c:pt>
                <c:pt idx="10" formatCode="0.00_);[Red]\(0.00\)">
                  <c:v>170367.12000000002</c:v>
                </c:pt>
                <c:pt idx="11" formatCode="0.00_);[Red]\(0.00\)">
                  <c:v>170010.9</c:v>
                </c:pt>
                <c:pt idx="12" formatCode="0.00_);[Red]\(0.00\)">
                  <c:v>173560.46000000002</c:v>
                </c:pt>
                <c:pt idx="13" formatCode="0.00_);[Red]\(0.00\)">
                  <c:v>175574.06999999998</c:v>
                </c:pt>
                <c:pt idx="14" formatCode="0.00_);[Red]\(0.00\)">
                  <c:v>188595.58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C3-4327-BA6C-5DC600238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6648"/>
        <c:axId val="429915080"/>
      </c:scatterChart>
      <c:valAx>
        <c:axId val="429916648"/>
        <c:scaling>
          <c:orientation val="minMax"/>
          <c:max val="2018"/>
          <c:min val="2004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out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29915080"/>
        <c:crosses val="autoZero"/>
        <c:crossBetween val="midCat"/>
        <c:majorUnit val="2"/>
        <c:minorUnit val="1"/>
      </c:valAx>
      <c:valAx>
        <c:axId val="42991508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29916648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Refuse!$B$45:$AF$45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 formatCode="0_);[Red]\(0\)">
                  <c:v>2012</c:v>
                </c:pt>
                <c:pt idx="23" formatCode="0_);[Red]\(0\)">
                  <c:v>2013</c:v>
                </c:pt>
                <c:pt idx="24" formatCode="0_);[Red]\(0\)">
                  <c:v>2014</c:v>
                </c:pt>
                <c:pt idx="25" formatCode="0_);[Red]\(0\)">
                  <c:v>2015</c:v>
                </c:pt>
                <c:pt idx="26" formatCode="0_);[Red]\(0\)">
                  <c:v>2016</c:v>
                </c:pt>
                <c:pt idx="27" formatCode="0_);[Red]\(0\)">
                  <c:v>2017</c:v>
                </c:pt>
                <c:pt idx="28">
                  <c:v>2018</c:v>
                </c:pt>
                <c:pt idx="29" formatCode="0_);[Red]\(0\)">
                  <c:v>2019</c:v>
                </c:pt>
                <c:pt idx="30" formatCode="0_);[Red]\(0\)">
                  <c:v>2020</c:v>
                </c:pt>
              </c:numCache>
            </c:numRef>
          </c:xVal>
          <c:yVal>
            <c:numRef>
              <c:f>Refuse!$B$81:$AF$81</c:f>
              <c:numCache>
                <c:formatCode>0.0</c:formatCode>
                <c:ptCount val="31"/>
                <c:pt idx="0">
                  <c:v>242308.18181818179</c:v>
                </c:pt>
                <c:pt idx="1">
                  <c:v>256918.18181818179</c:v>
                </c:pt>
                <c:pt idx="2">
                  <c:v>188957.27272727271</c:v>
                </c:pt>
                <c:pt idx="3">
                  <c:v>116519.94545454545</c:v>
                </c:pt>
                <c:pt idx="4">
                  <c:v>167539.96363636362</c:v>
                </c:pt>
                <c:pt idx="5">
                  <c:v>118848.67272727271</c:v>
                </c:pt>
                <c:pt idx="6">
                  <c:v>168814.18181818182</c:v>
                </c:pt>
                <c:pt idx="7">
                  <c:v>142391.66363636364</c:v>
                </c:pt>
                <c:pt idx="8">
                  <c:v>174563.41818181818</c:v>
                </c:pt>
                <c:pt idx="9">
                  <c:v>175222.24545454548</c:v>
                </c:pt>
                <c:pt idx="10">
                  <c:v>182582.59999999998</c:v>
                </c:pt>
                <c:pt idx="11">
                  <c:v>197232.99090909082</c:v>
                </c:pt>
                <c:pt idx="12">
                  <c:v>187642.30909090908</c:v>
                </c:pt>
                <c:pt idx="13">
                  <c:v>197360.15909090909</c:v>
                </c:pt>
                <c:pt idx="14">
                  <c:v>203958.24545454545</c:v>
                </c:pt>
                <c:pt idx="15">
                  <c:v>200874.87272727268</c:v>
                </c:pt>
                <c:pt idx="16">
                  <c:v>200168.99090909091</c:v>
                </c:pt>
                <c:pt idx="17">
                  <c:v>187938.9</c:v>
                </c:pt>
                <c:pt idx="18">
                  <c:v>180366.1090909091</c:v>
                </c:pt>
                <c:pt idx="19">
                  <c:v>172018.65454545454</c:v>
                </c:pt>
                <c:pt idx="20">
                  <c:v>169393.33636363634</c:v>
                </c:pt>
                <c:pt idx="21">
                  <c:v>163019.7818181818</c:v>
                </c:pt>
                <c:pt idx="22">
                  <c:v>158288.58181818182</c:v>
                </c:pt>
                <c:pt idx="23">
                  <c:v>156905.66363636364</c:v>
                </c:pt>
                <c:pt idx="24">
                  <c:v>154879.20000000001</c:v>
                </c:pt>
                <c:pt idx="25">
                  <c:v>154555.36363636362</c:v>
                </c:pt>
                <c:pt idx="26">
                  <c:v>157782.23636363636</c:v>
                </c:pt>
                <c:pt idx="27">
                  <c:v>159612.79090909087</c:v>
                </c:pt>
                <c:pt idx="28">
                  <c:v>171450.52727272725</c:v>
                </c:pt>
                <c:pt idx="29">
                  <c:v>178896.1</c:v>
                </c:pt>
                <c:pt idx="30">
                  <c:v>202742.74545454545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38-4B8E-917A-12D1968539C4}"/>
            </c:ext>
          </c:extLst>
        </c:ser>
        <c:ser>
          <c:idx val="1"/>
          <c:order val="1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Refuse!$B$45:$AF$45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 formatCode="0_);[Red]\(0\)">
                  <c:v>2012</c:v>
                </c:pt>
                <c:pt idx="23" formatCode="0_);[Red]\(0\)">
                  <c:v>2013</c:v>
                </c:pt>
                <c:pt idx="24" formatCode="0_);[Red]\(0\)">
                  <c:v>2014</c:v>
                </c:pt>
                <c:pt idx="25" formatCode="0_);[Red]\(0\)">
                  <c:v>2015</c:v>
                </c:pt>
                <c:pt idx="26" formatCode="0_);[Red]\(0\)">
                  <c:v>2016</c:v>
                </c:pt>
                <c:pt idx="27" formatCode="0_);[Red]\(0\)">
                  <c:v>2017</c:v>
                </c:pt>
                <c:pt idx="28">
                  <c:v>2018</c:v>
                </c:pt>
                <c:pt idx="29" formatCode="0_);[Red]\(0\)">
                  <c:v>2019</c:v>
                </c:pt>
                <c:pt idx="30" formatCode="0_);[Red]\(0\)">
                  <c:v>2020</c:v>
                </c:pt>
              </c:numCache>
            </c:numRef>
          </c:xVal>
          <c:yVal>
            <c:numRef>
              <c:f>Refuse!$B$82:$AF$82</c:f>
              <c:numCache>
                <c:formatCode>General</c:formatCode>
                <c:ptCount val="31"/>
                <c:pt idx="0">
                  <c:v>181818.18181818179</c:v>
                </c:pt>
                <c:pt idx="1">
                  <c:v>181818.18181818179</c:v>
                </c:pt>
                <c:pt idx="2">
                  <c:v>181818.18181818179</c:v>
                </c:pt>
                <c:pt idx="3">
                  <c:v>181818.18181818179</c:v>
                </c:pt>
                <c:pt idx="4">
                  <c:v>181818.18181818179</c:v>
                </c:pt>
                <c:pt idx="5">
                  <c:v>181818.18181818179</c:v>
                </c:pt>
                <c:pt idx="6">
                  <c:v>181818.18181818179</c:v>
                </c:pt>
                <c:pt idx="7">
                  <c:v>181818.18181818179</c:v>
                </c:pt>
                <c:pt idx="8">
                  <c:v>181818.18181818179</c:v>
                </c:pt>
                <c:pt idx="9">
                  <c:v>181818.18181818179</c:v>
                </c:pt>
                <c:pt idx="10">
                  <c:v>181818.18181818179</c:v>
                </c:pt>
                <c:pt idx="11">
                  <c:v>181818.18181818179</c:v>
                </c:pt>
                <c:pt idx="12">
                  <c:v>181818.18181818179</c:v>
                </c:pt>
                <c:pt idx="13">
                  <c:v>181818.18181818179</c:v>
                </c:pt>
                <c:pt idx="14">
                  <c:v>181818.18181818179</c:v>
                </c:pt>
                <c:pt idx="15">
                  <c:v>181818.18181818179</c:v>
                </c:pt>
                <c:pt idx="16">
                  <c:v>181818.18181818179</c:v>
                </c:pt>
                <c:pt idx="17">
                  <c:v>181818.18181818179</c:v>
                </c:pt>
                <c:pt idx="18">
                  <c:v>181818.18181818179</c:v>
                </c:pt>
                <c:pt idx="19">
                  <c:v>181818.18181818179</c:v>
                </c:pt>
                <c:pt idx="20">
                  <c:v>181818.18181818179</c:v>
                </c:pt>
                <c:pt idx="21">
                  <c:v>181818.18181818179</c:v>
                </c:pt>
                <c:pt idx="22">
                  <c:v>181818.18181818179</c:v>
                </c:pt>
                <c:pt idx="23">
                  <c:v>181818.18181818179</c:v>
                </c:pt>
                <c:pt idx="24">
                  <c:v>181818.18181818179</c:v>
                </c:pt>
                <c:pt idx="25">
                  <c:v>181818.18181818179</c:v>
                </c:pt>
                <c:pt idx="26">
                  <c:v>181818.18181818179</c:v>
                </c:pt>
                <c:pt idx="27">
                  <c:v>181818.18181818179</c:v>
                </c:pt>
                <c:pt idx="28">
                  <c:v>181818.18181818179</c:v>
                </c:pt>
                <c:pt idx="29">
                  <c:v>181818.18181818179</c:v>
                </c:pt>
                <c:pt idx="30">
                  <c:v>181818.18181818179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C5-43F4-BBC3-A90D88CF0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6256"/>
        <c:axId val="429917824"/>
      </c:scatterChart>
      <c:valAx>
        <c:axId val="429916256"/>
        <c:scaling>
          <c:orientation val="minMax"/>
          <c:max val="1997"/>
          <c:min val="199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17824"/>
        <c:crosses val="autoZero"/>
        <c:crossBetween val="midCat"/>
        <c:majorUnit val="5"/>
        <c:minorUnit val="1"/>
      </c:valAx>
      <c:valAx>
        <c:axId val="429917824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16256"/>
        <c:crosses val="autoZero"/>
        <c:crossBetween val="midCat"/>
        <c:majorUnit val="50000"/>
        <c:minorUnit val="1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District 1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Refuse!$O$45:$AF$45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 formatCode="0_);[Red]\(0\)">
                  <c:v>2012</c:v>
                </c:pt>
                <c:pt idx="10" formatCode="0_);[Red]\(0\)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  <c:pt idx="14" formatCode="0_);[Red]\(0\)">
                  <c:v>2017</c:v>
                </c:pt>
                <c:pt idx="15">
                  <c:v>2018</c:v>
                </c:pt>
                <c:pt idx="16" formatCode="0_);[Red]\(0\)">
                  <c:v>2019</c:v>
                </c:pt>
                <c:pt idx="17" formatCode="0_);[Red]\(0\)">
                  <c:v>2020</c:v>
                </c:pt>
              </c:numCache>
            </c:numRef>
          </c:xVal>
          <c:yVal>
            <c:numRef>
              <c:f>Refuse!$O$46:$AF$46</c:f>
              <c:numCache>
                <c:formatCode>0.0</c:formatCode>
                <c:ptCount val="18"/>
                <c:pt idx="0">
                  <c:v>3117.7545454545452</c:v>
                </c:pt>
                <c:pt idx="1">
                  <c:v>3098.1727272727267</c:v>
                </c:pt>
                <c:pt idx="2">
                  <c:v>3146.9636363636364</c:v>
                </c:pt>
                <c:pt idx="3">
                  <c:v>2976.5636363636363</c:v>
                </c:pt>
                <c:pt idx="4">
                  <c:v>2847.1909090909089</c:v>
                </c:pt>
                <c:pt idx="5">
                  <c:v>2791.4272727272728</c:v>
                </c:pt>
                <c:pt idx="6">
                  <c:v>2592.0272727272722</c:v>
                </c:pt>
                <c:pt idx="7">
                  <c:v>2507.2454545454548</c:v>
                </c:pt>
                <c:pt idx="8">
                  <c:v>2565.3363636363633</c:v>
                </c:pt>
                <c:pt idx="9">
                  <c:v>2504.3909090909087</c:v>
                </c:pt>
                <c:pt idx="10">
                  <c:v>2407.9272727272723</c:v>
                </c:pt>
                <c:pt idx="11">
                  <c:v>2429.7818181818184</c:v>
                </c:pt>
                <c:pt idx="12">
                  <c:v>2394.7454545454543</c:v>
                </c:pt>
                <c:pt idx="13">
                  <c:v>2347.7999999999997</c:v>
                </c:pt>
                <c:pt idx="14">
                  <c:v>2454.9818181818182</c:v>
                </c:pt>
                <c:pt idx="15">
                  <c:v>2566.7181818181816</c:v>
                </c:pt>
                <c:pt idx="16">
                  <c:v>2744.181818181818</c:v>
                </c:pt>
                <c:pt idx="17">
                  <c:v>2646.4181818181814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EA-418C-8528-0AA4F35EDF3E}"/>
            </c:ext>
          </c:extLst>
        </c:ser>
        <c:ser>
          <c:idx val="1"/>
          <c:order val="1"/>
          <c:tx>
            <c:v>District 18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Refuse!$O$45:$AF$45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 formatCode="0_);[Red]\(0\)">
                  <c:v>2012</c:v>
                </c:pt>
                <c:pt idx="10" formatCode="0_);[Red]\(0\)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  <c:pt idx="14" formatCode="0_);[Red]\(0\)">
                  <c:v>2017</c:v>
                </c:pt>
                <c:pt idx="15">
                  <c:v>2018</c:v>
                </c:pt>
                <c:pt idx="16" formatCode="0_);[Red]\(0\)">
                  <c:v>2019</c:v>
                </c:pt>
                <c:pt idx="17" formatCode="0_);[Red]\(0\)">
                  <c:v>2020</c:v>
                </c:pt>
              </c:numCache>
            </c:numRef>
          </c:xVal>
          <c:yVal>
            <c:numRef>
              <c:f>Refuse!$O$63:$AF$63</c:f>
              <c:numCache>
                <c:formatCode>0.0</c:formatCode>
                <c:ptCount val="18"/>
                <c:pt idx="0">
                  <c:v>7591.1363636363631</c:v>
                </c:pt>
                <c:pt idx="1">
                  <c:v>7682.745454545453</c:v>
                </c:pt>
                <c:pt idx="2">
                  <c:v>7485.5818181818167</c:v>
                </c:pt>
                <c:pt idx="3">
                  <c:v>7359.2636363636357</c:v>
                </c:pt>
                <c:pt idx="4">
                  <c:v>6806.681818181818</c:v>
                </c:pt>
                <c:pt idx="5">
                  <c:v>6580.2636363636348</c:v>
                </c:pt>
                <c:pt idx="6">
                  <c:v>6458.0727272727272</c:v>
                </c:pt>
                <c:pt idx="7">
                  <c:v>6382.7545454545443</c:v>
                </c:pt>
                <c:pt idx="8">
                  <c:v>6281.1636363636344</c:v>
                </c:pt>
                <c:pt idx="9">
                  <c:v>6434.954545454545</c:v>
                </c:pt>
                <c:pt idx="10">
                  <c:v>6444.6272727272726</c:v>
                </c:pt>
                <c:pt idx="11">
                  <c:v>6288.8363636363638</c:v>
                </c:pt>
                <c:pt idx="12">
                  <c:v>6144.0727272727263</c:v>
                </c:pt>
                <c:pt idx="13">
                  <c:v>6095.6272727272717</c:v>
                </c:pt>
                <c:pt idx="14">
                  <c:v>6290.454545454545</c:v>
                </c:pt>
                <c:pt idx="15">
                  <c:v>6237.7363636363634</c:v>
                </c:pt>
                <c:pt idx="16">
                  <c:v>7111.7999999999993</c:v>
                </c:pt>
                <c:pt idx="17">
                  <c:v>7920.3727272727265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EA-418C-8528-0AA4F35EDF3E}"/>
            </c:ext>
          </c:extLst>
        </c:ser>
        <c:ser>
          <c:idx val="2"/>
          <c:order val="2"/>
          <c:tx>
            <c:v>District 31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Refuse!$O$45:$AF$45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 formatCode="0_);[Red]\(0\)">
                  <c:v>2012</c:v>
                </c:pt>
                <c:pt idx="10" formatCode="0_);[Red]\(0\)">
                  <c:v>2013</c:v>
                </c:pt>
                <c:pt idx="11" formatCode="0_);[Red]\(0\)">
                  <c:v>2014</c:v>
                </c:pt>
                <c:pt idx="12" formatCode="0_);[Red]\(0\)">
                  <c:v>2015</c:v>
                </c:pt>
                <c:pt idx="13" formatCode="0_);[Red]\(0\)">
                  <c:v>2016</c:v>
                </c:pt>
                <c:pt idx="14" formatCode="0_);[Red]\(0\)">
                  <c:v>2017</c:v>
                </c:pt>
                <c:pt idx="15">
                  <c:v>2018</c:v>
                </c:pt>
                <c:pt idx="16" formatCode="0_);[Red]\(0\)">
                  <c:v>2019</c:v>
                </c:pt>
                <c:pt idx="17" formatCode="0_);[Red]\(0\)">
                  <c:v>2020</c:v>
                </c:pt>
              </c:numCache>
            </c:numRef>
          </c:xVal>
          <c:yVal>
            <c:numRef>
              <c:f>Refuse!$O$76:$AF$76</c:f>
              <c:numCache>
                <c:formatCode>0.0</c:formatCode>
                <c:ptCount val="18"/>
                <c:pt idx="0">
                  <c:v>12337.763636363634</c:v>
                </c:pt>
                <c:pt idx="1">
                  <c:v>12279.281818181818</c:v>
                </c:pt>
                <c:pt idx="2">
                  <c:v>11560.554545454546</c:v>
                </c:pt>
                <c:pt idx="3">
                  <c:v>11514.599999999999</c:v>
                </c:pt>
                <c:pt idx="4">
                  <c:v>11188.109090909089</c:v>
                </c:pt>
                <c:pt idx="5">
                  <c:v>10384.999999999998</c:v>
                </c:pt>
                <c:pt idx="6">
                  <c:v>10127.990909090908</c:v>
                </c:pt>
                <c:pt idx="7">
                  <c:v>9873.2545454545452</c:v>
                </c:pt>
                <c:pt idx="8">
                  <c:v>9406.7818181818184</c:v>
                </c:pt>
                <c:pt idx="9">
                  <c:v>9009.1636363636353</c:v>
                </c:pt>
                <c:pt idx="10">
                  <c:v>9168.5999999999985</c:v>
                </c:pt>
                <c:pt idx="11">
                  <c:v>9262.9181818181805</c:v>
                </c:pt>
                <c:pt idx="12">
                  <c:v>9446.6181818181813</c:v>
                </c:pt>
                <c:pt idx="13">
                  <c:v>10086.745454545453</c:v>
                </c:pt>
                <c:pt idx="14">
                  <c:v>10754.336363636363</c:v>
                </c:pt>
                <c:pt idx="15">
                  <c:v>10733.418181818181</c:v>
                </c:pt>
                <c:pt idx="16">
                  <c:v>11637.627272727274</c:v>
                </c:pt>
                <c:pt idx="17">
                  <c:v>13405.799999999997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EA-418C-8528-0AA4F35ED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3120"/>
        <c:axId val="429914296"/>
      </c:scatterChart>
      <c:valAx>
        <c:axId val="429913120"/>
        <c:scaling>
          <c:orientation val="minMax"/>
          <c:max val="2021"/>
          <c:min val="200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14296"/>
        <c:crosses val="autoZero"/>
        <c:crossBetween val="midCat"/>
        <c:majorUnit val="5"/>
        <c:minorUnit val="1"/>
      </c:valAx>
      <c:valAx>
        <c:axId val="429914296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13120"/>
        <c:crosses val="autoZero"/>
        <c:crossBetween val="midCat"/>
        <c:majorUnit val="5000"/>
        <c:min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Refuse!$B$45:$AF$45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 formatCode="0_);[Red]\(0\)">
                  <c:v>2012</c:v>
                </c:pt>
                <c:pt idx="23" formatCode="0_);[Red]\(0\)">
                  <c:v>2013</c:v>
                </c:pt>
                <c:pt idx="24" formatCode="0_);[Red]\(0\)">
                  <c:v>2014</c:v>
                </c:pt>
                <c:pt idx="25" formatCode="0_);[Red]\(0\)">
                  <c:v>2015</c:v>
                </c:pt>
                <c:pt idx="26" formatCode="0_);[Red]\(0\)">
                  <c:v>2016</c:v>
                </c:pt>
                <c:pt idx="27" formatCode="0_);[Red]\(0\)">
                  <c:v>2017</c:v>
                </c:pt>
                <c:pt idx="28">
                  <c:v>2018</c:v>
                </c:pt>
                <c:pt idx="29" formatCode="0_);[Red]\(0\)">
                  <c:v>2019</c:v>
                </c:pt>
                <c:pt idx="30" formatCode="0_);[Red]\(0\)">
                  <c:v>2020</c:v>
                </c:pt>
              </c:numCache>
            </c:numRef>
          </c:xVal>
          <c:yVal>
            <c:numRef>
              <c:f>Refuse!$B$81:$AF$81</c:f>
              <c:numCache>
                <c:formatCode>0.0</c:formatCode>
                <c:ptCount val="31"/>
                <c:pt idx="0">
                  <c:v>242308.18181818179</c:v>
                </c:pt>
                <c:pt idx="1">
                  <c:v>256918.18181818179</c:v>
                </c:pt>
                <c:pt idx="2">
                  <c:v>188957.27272727271</c:v>
                </c:pt>
                <c:pt idx="3">
                  <c:v>116519.94545454545</c:v>
                </c:pt>
                <c:pt idx="4">
                  <c:v>167539.96363636362</c:v>
                </c:pt>
                <c:pt idx="5">
                  <c:v>118848.67272727271</c:v>
                </c:pt>
                <c:pt idx="6">
                  <c:v>168814.18181818182</c:v>
                </c:pt>
                <c:pt idx="7">
                  <c:v>142391.66363636364</c:v>
                </c:pt>
                <c:pt idx="8">
                  <c:v>174563.41818181818</c:v>
                </c:pt>
                <c:pt idx="9">
                  <c:v>175222.24545454548</c:v>
                </c:pt>
                <c:pt idx="10">
                  <c:v>182582.59999999998</c:v>
                </c:pt>
                <c:pt idx="11">
                  <c:v>197232.99090909082</c:v>
                </c:pt>
                <c:pt idx="12">
                  <c:v>187642.30909090908</c:v>
                </c:pt>
                <c:pt idx="13">
                  <c:v>197360.15909090909</c:v>
                </c:pt>
                <c:pt idx="14">
                  <c:v>203958.24545454545</c:v>
                </c:pt>
                <c:pt idx="15">
                  <c:v>200874.87272727268</c:v>
                </c:pt>
                <c:pt idx="16">
                  <c:v>200168.99090909091</c:v>
                </c:pt>
                <c:pt idx="17">
                  <c:v>187938.9</c:v>
                </c:pt>
                <c:pt idx="18">
                  <c:v>180366.1090909091</c:v>
                </c:pt>
                <c:pt idx="19">
                  <c:v>172018.65454545454</c:v>
                </c:pt>
                <c:pt idx="20">
                  <c:v>169393.33636363634</c:v>
                </c:pt>
                <c:pt idx="21">
                  <c:v>163019.7818181818</c:v>
                </c:pt>
                <c:pt idx="22">
                  <c:v>158288.58181818182</c:v>
                </c:pt>
                <c:pt idx="23">
                  <c:v>156905.66363636364</c:v>
                </c:pt>
                <c:pt idx="24">
                  <c:v>154879.20000000001</c:v>
                </c:pt>
                <c:pt idx="25">
                  <c:v>154555.36363636362</c:v>
                </c:pt>
                <c:pt idx="26">
                  <c:v>157782.23636363636</c:v>
                </c:pt>
                <c:pt idx="27">
                  <c:v>159612.79090909087</c:v>
                </c:pt>
                <c:pt idx="28">
                  <c:v>171450.52727272725</c:v>
                </c:pt>
                <c:pt idx="29">
                  <c:v>178896.1</c:v>
                </c:pt>
                <c:pt idx="30">
                  <c:v>202742.74545454545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38-4B8E-917A-12D1968539C4}"/>
            </c:ext>
          </c:extLst>
        </c:ser>
        <c:ser>
          <c:idx val="1"/>
          <c:order val="1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Refuse!$B$45:$AF$45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 formatCode="0_);[Red]\(0\)">
                  <c:v>2012</c:v>
                </c:pt>
                <c:pt idx="23" formatCode="0_);[Red]\(0\)">
                  <c:v>2013</c:v>
                </c:pt>
                <c:pt idx="24" formatCode="0_);[Red]\(0\)">
                  <c:v>2014</c:v>
                </c:pt>
                <c:pt idx="25" formatCode="0_);[Red]\(0\)">
                  <c:v>2015</c:v>
                </c:pt>
                <c:pt idx="26" formatCode="0_);[Red]\(0\)">
                  <c:v>2016</c:v>
                </c:pt>
                <c:pt idx="27" formatCode="0_);[Red]\(0\)">
                  <c:v>2017</c:v>
                </c:pt>
                <c:pt idx="28">
                  <c:v>2018</c:v>
                </c:pt>
                <c:pt idx="29" formatCode="0_);[Red]\(0\)">
                  <c:v>2019</c:v>
                </c:pt>
                <c:pt idx="30" formatCode="0_);[Red]\(0\)">
                  <c:v>2020</c:v>
                </c:pt>
              </c:numCache>
            </c:numRef>
          </c:xVal>
          <c:yVal>
            <c:numRef>
              <c:f>Refuse!$B$82:$AF$82</c:f>
              <c:numCache>
                <c:formatCode>General</c:formatCode>
                <c:ptCount val="31"/>
                <c:pt idx="0">
                  <c:v>181818.18181818179</c:v>
                </c:pt>
                <c:pt idx="1">
                  <c:v>181818.18181818179</c:v>
                </c:pt>
                <c:pt idx="2">
                  <c:v>181818.18181818179</c:v>
                </c:pt>
                <c:pt idx="3">
                  <c:v>181818.18181818179</c:v>
                </c:pt>
                <c:pt idx="4">
                  <c:v>181818.18181818179</c:v>
                </c:pt>
                <c:pt idx="5">
                  <c:v>181818.18181818179</c:v>
                </c:pt>
                <c:pt idx="6">
                  <c:v>181818.18181818179</c:v>
                </c:pt>
                <c:pt idx="7">
                  <c:v>181818.18181818179</c:v>
                </c:pt>
                <c:pt idx="8">
                  <c:v>181818.18181818179</c:v>
                </c:pt>
                <c:pt idx="9">
                  <c:v>181818.18181818179</c:v>
                </c:pt>
                <c:pt idx="10">
                  <c:v>181818.18181818179</c:v>
                </c:pt>
                <c:pt idx="11">
                  <c:v>181818.18181818179</c:v>
                </c:pt>
                <c:pt idx="12">
                  <c:v>181818.18181818179</c:v>
                </c:pt>
                <c:pt idx="13">
                  <c:v>181818.18181818179</c:v>
                </c:pt>
                <c:pt idx="14">
                  <c:v>181818.18181818179</c:v>
                </c:pt>
                <c:pt idx="15">
                  <c:v>181818.18181818179</c:v>
                </c:pt>
                <c:pt idx="16">
                  <c:v>181818.18181818179</c:v>
                </c:pt>
                <c:pt idx="17">
                  <c:v>181818.18181818179</c:v>
                </c:pt>
                <c:pt idx="18">
                  <c:v>181818.18181818179</c:v>
                </c:pt>
                <c:pt idx="19">
                  <c:v>181818.18181818179</c:v>
                </c:pt>
                <c:pt idx="20">
                  <c:v>181818.18181818179</c:v>
                </c:pt>
                <c:pt idx="21">
                  <c:v>181818.18181818179</c:v>
                </c:pt>
                <c:pt idx="22">
                  <c:v>181818.18181818179</c:v>
                </c:pt>
                <c:pt idx="23">
                  <c:v>181818.18181818179</c:v>
                </c:pt>
                <c:pt idx="24">
                  <c:v>181818.18181818179</c:v>
                </c:pt>
                <c:pt idx="25">
                  <c:v>181818.18181818179</c:v>
                </c:pt>
                <c:pt idx="26">
                  <c:v>181818.18181818179</c:v>
                </c:pt>
                <c:pt idx="27">
                  <c:v>181818.18181818179</c:v>
                </c:pt>
                <c:pt idx="28">
                  <c:v>181818.18181818179</c:v>
                </c:pt>
                <c:pt idx="29">
                  <c:v>181818.18181818179</c:v>
                </c:pt>
                <c:pt idx="30">
                  <c:v>181818.18181818179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C5-43F4-BBC3-A90D88CF0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9000"/>
        <c:axId val="429912728"/>
      </c:scatterChart>
      <c:valAx>
        <c:axId val="429919000"/>
        <c:scaling>
          <c:orientation val="minMax"/>
          <c:max val="1998"/>
          <c:min val="199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12728"/>
        <c:crosses val="autoZero"/>
        <c:crossBetween val="midCat"/>
        <c:majorUnit val="5"/>
        <c:minorUnit val="1"/>
      </c:valAx>
      <c:valAx>
        <c:axId val="429912728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19000"/>
        <c:crosses val="autoZero"/>
        <c:crossBetween val="midCat"/>
        <c:majorUnit val="50000"/>
        <c:minorUnit val="1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Refuse!$B$45:$AF$45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 formatCode="0_);[Red]\(0\)">
                  <c:v>2012</c:v>
                </c:pt>
                <c:pt idx="23" formatCode="0_);[Red]\(0\)">
                  <c:v>2013</c:v>
                </c:pt>
                <c:pt idx="24" formatCode="0_);[Red]\(0\)">
                  <c:v>2014</c:v>
                </c:pt>
                <c:pt idx="25" formatCode="0_);[Red]\(0\)">
                  <c:v>2015</c:v>
                </c:pt>
                <c:pt idx="26" formatCode="0_);[Red]\(0\)">
                  <c:v>2016</c:v>
                </c:pt>
                <c:pt idx="27" formatCode="0_);[Red]\(0\)">
                  <c:v>2017</c:v>
                </c:pt>
                <c:pt idx="28">
                  <c:v>2018</c:v>
                </c:pt>
                <c:pt idx="29" formatCode="0_);[Red]\(0\)">
                  <c:v>2019</c:v>
                </c:pt>
                <c:pt idx="30" formatCode="0_);[Red]\(0\)">
                  <c:v>2020</c:v>
                </c:pt>
              </c:numCache>
            </c:numRef>
          </c:xVal>
          <c:yVal>
            <c:numRef>
              <c:f>Refuse!$B$81:$AF$81</c:f>
              <c:numCache>
                <c:formatCode>0.0</c:formatCode>
                <c:ptCount val="31"/>
                <c:pt idx="0">
                  <c:v>242308.18181818179</c:v>
                </c:pt>
                <c:pt idx="1">
                  <c:v>256918.18181818179</c:v>
                </c:pt>
                <c:pt idx="2">
                  <c:v>188957.27272727271</c:v>
                </c:pt>
                <c:pt idx="3">
                  <c:v>116519.94545454545</c:v>
                </c:pt>
                <c:pt idx="4">
                  <c:v>167539.96363636362</c:v>
                </c:pt>
                <c:pt idx="5">
                  <c:v>118848.67272727271</c:v>
                </c:pt>
                <c:pt idx="6">
                  <c:v>168814.18181818182</c:v>
                </c:pt>
                <c:pt idx="7">
                  <c:v>142391.66363636364</c:v>
                </c:pt>
                <c:pt idx="8">
                  <c:v>174563.41818181818</c:v>
                </c:pt>
                <c:pt idx="9">
                  <c:v>175222.24545454548</c:v>
                </c:pt>
                <c:pt idx="10">
                  <c:v>182582.59999999998</c:v>
                </c:pt>
                <c:pt idx="11">
                  <c:v>197232.99090909082</c:v>
                </c:pt>
                <c:pt idx="12">
                  <c:v>187642.30909090908</c:v>
                </c:pt>
                <c:pt idx="13">
                  <c:v>197360.15909090909</c:v>
                </c:pt>
                <c:pt idx="14">
                  <c:v>203958.24545454545</c:v>
                </c:pt>
                <c:pt idx="15">
                  <c:v>200874.87272727268</c:v>
                </c:pt>
                <c:pt idx="16">
                  <c:v>200168.99090909091</c:v>
                </c:pt>
                <c:pt idx="17">
                  <c:v>187938.9</c:v>
                </c:pt>
                <c:pt idx="18">
                  <c:v>180366.1090909091</c:v>
                </c:pt>
                <c:pt idx="19">
                  <c:v>172018.65454545454</c:v>
                </c:pt>
                <c:pt idx="20">
                  <c:v>169393.33636363634</c:v>
                </c:pt>
                <c:pt idx="21">
                  <c:v>163019.7818181818</c:v>
                </c:pt>
                <c:pt idx="22">
                  <c:v>158288.58181818182</c:v>
                </c:pt>
                <c:pt idx="23">
                  <c:v>156905.66363636364</c:v>
                </c:pt>
                <c:pt idx="24">
                  <c:v>154879.20000000001</c:v>
                </c:pt>
                <c:pt idx="25">
                  <c:v>154555.36363636362</c:v>
                </c:pt>
                <c:pt idx="26">
                  <c:v>157782.23636363636</c:v>
                </c:pt>
                <c:pt idx="27">
                  <c:v>159612.79090909087</c:v>
                </c:pt>
                <c:pt idx="28">
                  <c:v>171450.52727272725</c:v>
                </c:pt>
                <c:pt idx="29">
                  <c:v>178896.1</c:v>
                </c:pt>
                <c:pt idx="30">
                  <c:v>202742.74545454545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38-4B8E-917A-12D1968539C4}"/>
            </c:ext>
          </c:extLst>
        </c:ser>
        <c:ser>
          <c:idx val="1"/>
          <c:order val="1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Refuse!$B$45:$AF$45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 formatCode="0_);[Red]\(0\)">
                  <c:v>2012</c:v>
                </c:pt>
                <c:pt idx="23" formatCode="0_);[Red]\(0\)">
                  <c:v>2013</c:v>
                </c:pt>
                <c:pt idx="24" formatCode="0_);[Red]\(0\)">
                  <c:v>2014</c:v>
                </c:pt>
                <c:pt idx="25" formatCode="0_);[Red]\(0\)">
                  <c:v>2015</c:v>
                </c:pt>
                <c:pt idx="26" formatCode="0_);[Red]\(0\)">
                  <c:v>2016</c:v>
                </c:pt>
                <c:pt idx="27" formatCode="0_);[Red]\(0\)">
                  <c:v>2017</c:v>
                </c:pt>
                <c:pt idx="28">
                  <c:v>2018</c:v>
                </c:pt>
                <c:pt idx="29" formatCode="0_);[Red]\(0\)">
                  <c:v>2019</c:v>
                </c:pt>
                <c:pt idx="30" formatCode="0_);[Red]\(0\)">
                  <c:v>2020</c:v>
                </c:pt>
              </c:numCache>
            </c:numRef>
          </c:xVal>
          <c:yVal>
            <c:numRef>
              <c:f>Refuse!$B$82:$AF$82</c:f>
              <c:numCache>
                <c:formatCode>General</c:formatCode>
                <c:ptCount val="31"/>
                <c:pt idx="0">
                  <c:v>181818.18181818179</c:v>
                </c:pt>
                <c:pt idx="1">
                  <c:v>181818.18181818179</c:v>
                </c:pt>
                <c:pt idx="2">
                  <c:v>181818.18181818179</c:v>
                </c:pt>
                <c:pt idx="3">
                  <c:v>181818.18181818179</c:v>
                </c:pt>
                <c:pt idx="4">
                  <c:v>181818.18181818179</c:v>
                </c:pt>
                <c:pt idx="5">
                  <c:v>181818.18181818179</c:v>
                </c:pt>
                <c:pt idx="6">
                  <c:v>181818.18181818179</c:v>
                </c:pt>
                <c:pt idx="7">
                  <c:v>181818.18181818179</c:v>
                </c:pt>
                <c:pt idx="8">
                  <c:v>181818.18181818179</c:v>
                </c:pt>
                <c:pt idx="9">
                  <c:v>181818.18181818179</c:v>
                </c:pt>
                <c:pt idx="10">
                  <c:v>181818.18181818179</c:v>
                </c:pt>
                <c:pt idx="11">
                  <c:v>181818.18181818179</c:v>
                </c:pt>
                <c:pt idx="12">
                  <c:v>181818.18181818179</c:v>
                </c:pt>
                <c:pt idx="13">
                  <c:v>181818.18181818179</c:v>
                </c:pt>
                <c:pt idx="14">
                  <c:v>181818.18181818179</c:v>
                </c:pt>
                <c:pt idx="15">
                  <c:v>181818.18181818179</c:v>
                </c:pt>
                <c:pt idx="16">
                  <c:v>181818.18181818179</c:v>
                </c:pt>
                <c:pt idx="17">
                  <c:v>181818.18181818179</c:v>
                </c:pt>
                <c:pt idx="18">
                  <c:v>181818.18181818179</c:v>
                </c:pt>
                <c:pt idx="19">
                  <c:v>181818.18181818179</c:v>
                </c:pt>
                <c:pt idx="20">
                  <c:v>181818.18181818179</c:v>
                </c:pt>
                <c:pt idx="21">
                  <c:v>181818.18181818179</c:v>
                </c:pt>
                <c:pt idx="22">
                  <c:v>181818.18181818179</c:v>
                </c:pt>
                <c:pt idx="23">
                  <c:v>181818.18181818179</c:v>
                </c:pt>
                <c:pt idx="24">
                  <c:v>181818.18181818179</c:v>
                </c:pt>
                <c:pt idx="25">
                  <c:v>181818.18181818179</c:v>
                </c:pt>
                <c:pt idx="26">
                  <c:v>181818.18181818179</c:v>
                </c:pt>
                <c:pt idx="27">
                  <c:v>181818.18181818179</c:v>
                </c:pt>
                <c:pt idx="28">
                  <c:v>181818.18181818179</c:v>
                </c:pt>
                <c:pt idx="29">
                  <c:v>181818.18181818179</c:v>
                </c:pt>
                <c:pt idx="30">
                  <c:v>181818.18181818179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C5-43F4-BBC3-A90D88CF0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8216"/>
        <c:axId val="429914688"/>
      </c:scatterChart>
      <c:valAx>
        <c:axId val="429918216"/>
        <c:scaling>
          <c:orientation val="minMax"/>
          <c:max val="2020"/>
          <c:min val="1998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14688"/>
        <c:crosses val="autoZero"/>
        <c:crossBetween val="midCat"/>
        <c:majorUnit val="5"/>
        <c:minorUnit val="1"/>
      </c:valAx>
      <c:valAx>
        <c:axId val="429914688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18216"/>
        <c:crosses val="autoZero"/>
        <c:crossBetween val="midCat"/>
        <c:majorUnit val="50000"/>
        <c:minorUnit val="1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Paper</c:v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'Paper Recyclables'!$H$49:$X$49</c:f>
              <c:numCache>
                <c:formatCode>General</c:formatCode>
                <c:ptCount val="1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</c:numCache>
            </c:numRef>
          </c:cat>
          <c:val>
            <c:numRef>
              <c:f>'Paper Recyclables'!$H$53:$X$53</c:f>
              <c:numCache>
                <c:formatCode>General</c:formatCode>
                <c:ptCount val="17"/>
                <c:pt idx="0">
                  <c:v>18006.481818181819</c:v>
                </c:pt>
                <c:pt idx="1">
                  <c:v>18950.281818181818</c:v>
                </c:pt>
                <c:pt idx="2">
                  <c:v>19034.927272727269</c:v>
                </c:pt>
                <c:pt idx="3">
                  <c:v>18608.163636363635</c:v>
                </c:pt>
                <c:pt idx="4">
                  <c:v>18081.527272727271</c:v>
                </c:pt>
                <c:pt idx="5">
                  <c:v>17781.8</c:v>
                </c:pt>
                <c:pt idx="6">
                  <c:v>18820.747272727276</c:v>
                </c:pt>
                <c:pt idx="7">
                  <c:v>18260.790909090905</c:v>
                </c:pt>
                <c:pt idx="8">
                  <c:v>16657.990909090906</c:v>
                </c:pt>
                <c:pt idx="9">
                  <c:v>15840.845454545453</c:v>
                </c:pt>
                <c:pt idx="10">
                  <c:v>16661.718181818182</c:v>
                </c:pt>
                <c:pt idx="11">
                  <c:v>16493.527272727271</c:v>
                </c:pt>
                <c:pt idx="12">
                  <c:v>13840.336363636365</c:v>
                </c:pt>
                <c:pt idx="13">
                  <c:v>13658.945454545452</c:v>
                </c:pt>
                <c:pt idx="14">
                  <c:v>13843.290909090905</c:v>
                </c:pt>
                <c:pt idx="15">
                  <c:v>13053.890909090907</c:v>
                </c:pt>
                <c:pt idx="16">
                  <c:v>12469.627272727272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D-4D6A-AEDC-E08CB2F7ED40}"/>
            </c:ext>
          </c:extLst>
        </c:ser>
        <c:ser>
          <c:idx val="1"/>
          <c:order val="1"/>
          <c:tx>
            <c:v>Containers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'Paper Recyclables'!$H$49:$X$49</c:f>
              <c:numCache>
                <c:formatCode>General</c:formatCode>
                <c:ptCount val="1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</c:numCache>
            </c:numRef>
          </c:cat>
          <c:val>
            <c:numRef>
              <c:f>'Paper Recyclables'!$H$54:$X$54</c:f>
              <c:numCache>
                <c:formatCode>General</c:formatCode>
                <c:ptCount val="17"/>
                <c:pt idx="0">
                  <c:v>7351.8727272727247</c:v>
                </c:pt>
                <c:pt idx="1">
                  <c:v>7017.7636363636357</c:v>
                </c:pt>
                <c:pt idx="2">
                  <c:v>6989.0727272727254</c:v>
                </c:pt>
                <c:pt idx="3">
                  <c:v>6706.4363636363641</c:v>
                </c:pt>
                <c:pt idx="4">
                  <c:v>6736.3727272727265</c:v>
                </c:pt>
                <c:pt idx="5">
                  <c:v>6965.9727272727268</c:v>
                </c:pt>
                <c:pt idx="6">
                  <c:v>7385.954545454546</c:v>
                </c:pt>
                <c:pt idx="7">
                  <c:v>7074.3090909090897</c:v>
                </c:pt>
                <c:pt idx="8">
                  <c:v>7051.3727272727265</c:v>
                </c:pt>
                <c:pt idx="9">
                  <c:v>7018.4863636363643</c:v>
                </c:pt>
                <c:pt idx="10">
                  <c:v>7283.4454545454555</c:v>
                </c:pt>
                <c:pt idx="11">
                  <c:v>8188.2181818181816</c:v>
                </c:pt>
                <c:pt idx="12">
                  <c:v>8177.4818181818191</c:v>
                </c:pt>
                <c:pt idx="13">
                  <c:v>8183.4363636363623</c:v>
                </c:pt>
                <c:pt idx="14">
                  <c:v>8219.7181818181816</c:v>
                </c:pt>
                <c:pt idx="15">
                  <c:v>8203.4909090909077</c:v>
                </c:pt>
                <c:pt idx="16">
                  <c:v>8175.5545454545454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D-4D6A-AEDC-E08CB2F7E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519840"/>
        <c:axId val="403520624"/>
      </c:barChart>
      <c:catAx>
        <c:axId val="40351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20624"/>
        <c:crosses val="autoZero"/>
        <c:auto val="1"/>
        <c:lblAlgn val="ctr"/>
        <c:lblOffset val="100"/>
        <c:noMultiLvlLbl val="0"/>
      </c:catAx>
      <c:valAx>
        <c:axId val="403520624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19840"/>
        <c:crosses val="autoZero"/>
        <c:crossBetween val="between"/>
        <c:majorUnit val="5000"/>
        <c:min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'Paper Recyclables'!$H$49:$AA$49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'Paper Recyclables'!$H$50:$AA$50</c:f>
              <c:numCache>
                <c:formatCode>General</c:formatCode>
                <c:ptCount val="20"/>
                <c:pt idx="0">
                  <c:v>19807.13</c:v>
                </c:pt>
                <c:pt idx="1">
                  <c:v>20845.310000000001</c:v>
                </c:pt>
                <c:pt idx="2">
                  <c:v>20938.419999999998</c:v>
                </c:pt>
                <c:pt idx="3">
                  <c:v>20468.98</c:v>
                </c:pt>
                <c:pt idx="4">
                  <c:v>19889.68</c:v>
                </c:pt>
                <c:pt idx="5">
                  <c:v>19559.98</c:v>
                </c:pt>
                <c:pt idx="6">
                  <c:v>20702.822000000004</c:v>
                </c:pt>
                <c:pt idx="7">
                  <c:v>20086.87</c:v>
                </c:pt>
                <c:pt idx="8">
                  <c:v>18323.789999999997</c:v>
                </c:pt>
                <c:pt idx="9">
                  <c:v>17424.93</c:v>
                </c:pt>
                <c:pt idx="10">
                  <c:v>18327.89</c:v>
                </c:pt>
                <c:pt idx="11">
                  <c:v>18142.88</c:v>
                </c:pt>
                <c:pt idx="12">
                  <c:v>15224.370000000003</c:v>
                </c:pt>
                <c:pt idx="13">
                  <c:v>15024.839999999998</c:v>
                </c:pt>
                <c:pt idx="14">
                  <c:v>15227.619999999997</c:v>
                </c:pt>
                <c:pt idx="15">
                  <c:v>14359.279999999999</c:v>
                </c:pt>
                <c:pt idx="16">
                  <c:v>13716.59</c:v>
                </c:pt>
                <c:pt idx="17">
                  <c:v>0</c:v>
                </c:pt>
                <c:pt idx="18">
                  <c:v>11735.849999999999</c:v>
                </c:pt>
                <c:pt idx="19">
                  <c:v>12930.270000000002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D-4CC8-B51A-0FA83A024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522192"/>
        <c:axId val="403525720"/>
      </c:barChart>
      <c:catAx>
        <c:axId val="40352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25720"/>
        <c:crosses val="autoZero"/>
        <c:auto val="1"/>
        <c:lblAlgn val="ctr"/>
        <c:lblOffset val="100"/>
        <c:tickMarkSkip val="1"/>
        <c:noMultiLvlLbl val="0"/>
      </c:catAx>
      <c:valAx>
        <c:axId val="403525720"/>
        <c:scaling>
          <c:orientation val="minMax"/>
        </c:scaling>
        <c:delete val="0"/>
        <c:axPos val="l"/>
        <c:numFmt formatCode="#,##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52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tx>
            <c:strRef>
              <c:f>'All Recyclables'!$AC$55</c:f>
              <c:strCache>
                <c:ptCount val="1"/>
              </c:strCache>
            </c:strRef>
          </c:tx>
          <c:spPr>
            <a:ln w="47625">
              <a:noFill/>
            </a:ln>
          </c:spPr>
          <c:marker>
            <c:symbol val="x"/>
            <c:size val="5"/>
            <c:spPr>
              <a:noFill/>
              <a:ln cmpd="sng">
                <a:solidFill>
                  <a:schemeClr val="tx1"/>
                </a:solidFill>
              </a:ln>
            </c:spPr>
          </c:marker>
          <c:xVal>
            <c:numRef>
              <c:f>'All Recyclables'!$O$3:$AE$3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xVal>
          <c:yVal>
            <c:numRef>
              <c:f>'All Recyclables'!$O$39:$AE$39</c:f>
              <c:numCache>
                <c:formatCode>General</c:formatCode>
                <c:ptCount val="17"/>
                <c:pt idx="0">
                  <c:v>28827.371999999999</c:v>
                </c:pt>
                <c:pt idx="1">
                  <c:v>27868.61</c:v>
                </c:pt>
                <c:pt idx="2">
                  <c:v>26080.300000000003</c:v>
                </c:pt>
                <c:pt idx="3">
                  <c:v>25145.264999999999</c:v>
                </c:pt>
                <c:pt idx="4">
                  <c:v>26339.679999999997</c:v>
                </c:pt>
                <c:pt idx="5">
                  <c:v>27149.919999999998</c:v>
                </c:pt>
                <c:pt idx="6">
                  <c:v>24219.600000000006</c:v>
                </c:pt>
                <c:pt idx="7">
                  <c:v>24026.62</c:v>
                </c:pt>
                <c:pt idx="8">
                  <c:v>24269.31</c:v>
                </c:pt>
                <c:pt idx="9">
                  <c:v>23383.119999999999</c:v>
                </c:pt>
                <c:pt idx="10">
                  <c:v>22709.7</c:v>
                </c:pt>
                <c:pt idx="11" formatCode="0.00">
                  <c:v>28569.000000000004</c:v>
                </c:pt>
                <c:pt idx="12" formatCode="0.00">
                  <c:v>28270.13</c:v>
                </c:pt>
                <c:pt idx="13" formatCode="0.00">
                  <c:v>29566.9</c:v>
                </c:pt>
                <c:pt idx="14" formatCode="0.00">
                  <c:v>30534.539999999994</c:v>
                </c:pt>
                <c:pt idx="15" formatCode="0.00">
                  <c:v>30381.21</c:v>
                </c:pt>
                <c:pt idx="16">
                  <c:v>16135.029999999999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49-4C74-8DF3-C8389394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21800"/>
        <c:axId val="403521408"/>
      </c:scatterChart>
      <c:valAx>
        <c:axId val="403521800"/>
        <c:scaling>
          <c:orientation val="minMax"/>
          <c:max val="2019"/>
          <c:min val="2003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out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3521408"/>
        <c:crosses val="autoZero"/>
        <c:crossBetween val="midCat"/>
      </c:valAx>
      <c:valAx>
        <c:axId val="403521408"/>
        <c:scaling>
          <c:orientation val="minMax"/>
          <c:max val="32000"/>
          <c:min val="0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3521800"/>
        <c:crosses val="autoZero"/>
        <c:crossBetween val="midCat"/>
        <c:majorUnit val="1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All recyclables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Recyclables'!$O$4:$Z$4</c:f>
              <c:numCache>
                <c:formatCode>General</c:formatCode>
                <c:ptCount val="12"/>
                <c:pt idx="0">
                  <c:v>888.7</c:v>
                </c:pt>
                <c:pt idx="1">
                  <c:v>834.16000000000008</c:v>
                </c:pt>
                <c:pt idx="2">
                  <c:v>604.05999999999995</c:v>
                </c:pt>
                <c:pt idx="3">
                  <c:v>623.25</c:v>
                </c:pt>
                <c:pt idx="4">
                  <c:v>628.23</c:v>
                </c:pt>
                <c:pt idx="5">
                  <c:v>777.43000000000006</c:v>
                </c:pt>
                <c:pt idx="6">
                  <c:v>737.03000000000009</c:v>
                </c:pt>
                <c:pt idx="7">
                  <c:v>740.84000000000015</c:v>
                </c:pt>
                <c:pt idx="8">
                  <c:v>727.02</c:v>
                </c:pt>
                <c:pt idx="9">
                  <c:v>698.99</c:v>
                </c:pt>
                <c:pt idx="10">
                  <c:v>700.58999999999992</c:v>
                </c:pt>
                <c:pt idx="11">
                  <c:v>853.42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89-47CC-871C-A3B593024156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Recyclables'!$O$5:$Z$5</c:f>
              <c:numCache>
                <c:formatCode>General</c:formatCode>
                <c:ptCount val="12"/>
                <c:pt idx="0">
                  <c:v>579.86</c:v>
                </c:pt>
                <c:pt idx="1">
                  <c:v>635.19000000000005</c:v>
                </c:pt>
                <c:pt idx="2">
                  <c:v>501.59000000000003</c:v>
                </c:pt>
                <c:pt idx="3">
                  <c:v>500.92999999999995</c:v>
                </c:pt>
                <c:pt idx="4">
                  <c:v>481.26</c:v>
                </c:pt>
                <c:pt idx="5">
                  <c:v>541.19000000000005</c:v>
                </c:pt>
                <c:pt idx="6">
                  <c:v>474.94999999999993</c:v>
                </c:pt>
                <c:pt idx="7">
                  <c:v>478.47</c:v>
                </c:pt>
                <c:pt idx="8">
                  <c:v>462.81</c:v>
                </c:pt>
                <c:pt idx="9">
                  <c:v>450.30999999999995</c:v>
                </c:pt>
                <c:pt idx="10">
                  <c:v>437.99</c:v>
                </c:pt>
                <c:pt idx="11">
                  <c:v>538.98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89-47CC-871C-A3B593024156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Recyclables'!$O$6:$Z$6</c:f>
              <c:numCache>
                <c:formatCode>General</c:formatCode>
                <c:ptCount val="12"/>
                <c:pt idx="0">
                  <c:v>880.15</c:v>
                </c:pt>
                <c:pt idx="1">
                  <c:v>868.06999999999994</c:v>
                </c:pt>
                <c:pt idx="2">
                  <c:v>862.14</c:v>
                </c:pt>
                <c:pt idx="3">
                  <c:v>873.31999999999994</c:v>
                </c:pt>
                <c:pt idx="4">
                  <c:v>915</c:v>
                </c:pt>
                <c:pt idx="5">
                  <c:v>872.40000000000009</c:v>
                </c:pt>
                <c:pt idx="6">
                  <c:v>742.2399999999999</c:v>
                </c:pt>
                <c:pt idx="7">
                  <c:v>729.05</c:v>
                </c:pt>
                <c:pt idx="8">
                  <c:v>753.27</c:v>
                </c:pt>
                <c:pt idx="9">
                  <c:v>733.03</c:v>
                </c:pt>
                <c:pt idx="10">
                  <c:v>714.72</c:v>
                </c:pt>
                <c:pt idx="11">
                  <c:v>879.26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89-47CC-871C-A3B593024156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Recyclables'!$O$7:$Z$7</c:f>
              <c:numCache>
                <c:formatCode>General</c:formatCode>
                <c:ptCount val="12"/>
                <c:pt idx="0">
                  <c:v>847.99</c:v>
                </c:pt>
                <c:pt idx="1">
                  <c:v>867.93000000000006</c:v>
                </c:pt>
                <c:pt idx="2">
                  <c:v>765.8900000000001</c:v>
                </c:pt>
                <c:pt idx="3">
                  <c:v>733</c:v>
                </c:pt>
                <c:pt idx="4">
                  <c:v>787.12999999999988</c:v>
                </c:pt>
                <c:pt idx="5">
                  <c:v>818.31999999999994</c:v>
                </c:pt>
                <c:pt idx="6">
                  <c:v>758.42000000000007</c:v>
                </c:pt>
                <c:pt idx="7">
                  <c:v>717.59999999999991</c:v>
                </c:pt>
                <c:pt idx="8">
                  <c:v>727.31</c:v>
                </c:pt>
                <c:pt idx="9">
                  <c:v>739.28</c:v>
                </c:pt>
                <c:pt idx="10">
                  <c:v>743.31</c:v>
                </c:pt>
                <c:pt idx="11">
                  <c:v>969.65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589-47CC-871C-A3B593024156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Recyclables'!$O$8:$Z$8</c:f>
              <c:numCache>
                <c:formatCode>General</c:formatCode>
                <c:ptCount val="12"/>
                <c:pt idx="0">
                  <c:v>644.42999999999995</c:v>
                </c:pt>
                <c:pt idx="1">
                  <c:v>609.43000000000006</c:v>
                </c:pt>
                <c:pt idx="2">
                  <c:v>603.70000000000005</c:v>
                </c:pt>
                <c:pt idx="3">
                  <c:v>576.06999999999994</c:v>
                </c:pt>
                <c:pt idx="4">
                  <c:v>589.71</c:v>
                </c:pt>
                <c:pt idx="5">
                  <c:v>659.81000000000006</c:v>
                </c:pt>
                <c:pt idx="6">
                  <c:v>558.14</c:v>
                </c:pt>
                <c:pt idx="7">
                  <c:v>544.48</c:v>
                </c:pt>
                <c:pt idx="8">
                  <c:v>550.1</c:v>
                </c:pt>
                <c:pt idx="9">
                  <c:v>547.79</c:v>
                </c:pt>
                <c:pt idx="10">
                  <c:v>546.04999999999995</c:v>
                </c:pt>
                <c:pt idx="11">
                  <c:v>720.05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589-47CC-871C-A3B593024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22584"/>
        <c:axId val="403522976"/>
      </c:scatterChart>
      <c:valAx>
        <c:axId val="40352258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3522976"/>
        <c:crosses val="autoZero"/>
        <c:crossBetween val="midCat"/>
      </c:valAx>
      <c:valAx>
        <c:axId val="40352297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3522584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All recyclables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Recyclables'!$O$9:$Z$9</c:f>
              <c:numCache>
                <c:formatCode>General</c:formatCode>
                <c:ptCount val="12"/>
                <c:pt idx="0">
                  <c:v>463.56200000000001</c:v>
                </c:pt>
                <c:pt idx="1">
                  <c:v>426.34999999999997</c:v>
                </c:pt>
                <c:pt idx="2">
                  <c:v>399.6</c:v>
                </c:pt>
                <c:pt idx="3">
                  <c:v>400.51</c:v>
                </c:pt>
                <c:pt idx="4">
                  <c:v>388.99</c:v>
                </c:pt>
                <c:pt idx="5">
                  <c:v>400.71</c:v>
                </c:pt>
                <c:pt idx="6">
                  <c:v>359.09000000000003</c:v>
                </c:pt>
                <c:pt idx="7">
                  <c:v>351.36</c:v>
                </c:pt>
                <c:pt idx="8">
                  <c:v>348.73999999999995</c:v>
                </c:pt>
                <c:pt idx="9">
                  <c:v>345.12</c:v>
                </c:pt>
                <c:pt idx="10">
                  <c:v>329.95</c:v>
                </c:pt>
                <c:pt idx="11">
                  <c:v>416.57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F5-4E21-9367-2E43F9A76D82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Recyclables'!$O$10:$Z$10</c:f>
              <c:numCache>
                <c:formatCode>General</c:formatCode>
                <c:ptCount val="12"/>
                <c:pt idx="0">
                  <c:v>912.95999999999992</c:v>
                </c:pt>
                <c:pt idx="1">
                  <c:v>613.95000000000005</c:v>
                </c:pt>
                <c:pt idx="2">
                  <c:v>594.77</c:v>
                </c:pt>
                <c:pt idx="3">
                  <c:v>660.65000000000009</c:v>
                </c:pt>
                <c:pt idx="4">
                  <c:v>609.88</c:v>
                </c:pt>
                <c:pt idx="5">
                  <c:v>634.46</c:v>
                </c:pt>
                <c:pt idx="6">
                  <c:v>606.76</c:v>
                </c:pt>
                <c:pt idx="7">
                  <c:v>589.97</c:v>
                </c:pt>
                <c:pt idx="8">
                  <c:v>593.38</c:v>
                </c:pt>
                <c:pt idx="9">
                  <c:v>570.32000000000005</c:v>
                </c:pt>
                <c:pt idx="10">
                  <c:v>561.38</c:v>
                </c:pt>
                <c:pt idx="11">
                  <c:v>696.88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F5-4E21-9367-2E43F9A76D82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Recyclables'!$O$11:$Z$11</c:f>
              <c:numCache>
                <c:formatCode>General</c:formatCode>
                <c:ptCount val="12"/>
                <c:pt idx="0">
                  <c:v>894.68000000000006</c:v>
                </c:pt>
                <c:pt idx="1">
                  <c:v>855.38999999999987</c:v>
                </c:pt>
                <c:pt idx="2">
                  <c:v>1198.4600000000003</c:v>
                </c:pt>
                <c:pt idx="3">
                  <c:v>1104.22</c:v>
                </c:pt>
                <c:pt idx="4">
                  <c:v>1105.26</c:v>
                </c:pt>
                <c:pt idx="5">
                  <c:v>1083.8200000000002</c:v>
                </c:pt>
                <c:pt idx="6">
                  <c:v>925.28999999999974</c:v>
                </c:pt>
                <c:pt idx="7">
                  <c:v>1013.2799999999999</c:v>
                </c:pt>
                <c:pt idx="8">
                  <c:v>1067.92</c:v>
                </c:pt>
                <c:pt idx="9">
                  <c:v>1087.33</c:v>
                </c:pt>
                <c:pt idx="10">
                  <c:v>1029.04</c:v>
                </c:pt>
                <c:pt idx="11">
                  <c:v>1066.73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9F5-4E21-9367-2E43F9A76D82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Recyclables'!$O$12:$Z$12</c:f>
              <c:numCache>
                <c:formatCode>General</c:formatCode>
                <c:ptCount val="12"/>
                <c:pt idx="0">
                  <c:v>730.09000000000015</c:v>
                </c:pt>
                <c:pt idx="1">
                  <c:v>1023.98</c:v>
                </c:pt>
                <c:pt idx="2">
                  <c:v>523.17999999999995</c:v>
                </c:pt>
                <c:pt idx="3">
                  <c:v>472.65999999999997</c:v>
                </c:pt>
                <c:pt idx="4">
                  <c:v>470.14</c:v>
                </c:pt>
                <c:pt idx="5">
                  <c:v>469.55999999999989</c:v>
                </c:pt>
                <c:pt idx="6">
                  <c:v>457.88</c:v>
                </c:pt>
                <c:pt idx="7">
                  <c:v>434.39</c:v>
                </c:pt>
                <c:pt idx="8">
                  <c:v>423.28</c:v>
                </c:pt>
                <c:pt idx="9">
                  <c:v>405.44</c:v>
                </c:pt>
                <c:pt idx="10">
                  <c:v>395</c:v>
                </c:pt>
                <c:pt idx="11">
                  <c:v>485.61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9F5-4E21-9367-2E43F9A76D82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Recyclables'!$O$13:$Z$13</c:f>
              <c:numCache>
                <c:formatCode>General</c:formatCode>
                <c:ptCount val="12"/>
                <c:pt idx="0">
                  <c:v>704.09500000000003</c:v>
                </c:pt>
                <c:pt idx="1">
                  <c:v>698.64</c:v>
                </c:pt>
                <c:pt idx="2">
                  <c:v>677.96</c:v>
                </c:pt>
                <c:pt idx="3">
                  <c:v>679.43999999999994</c:v>
                </c:pt>
                <c:pt idx="4">
                  <c:v>679.08999999999992</c:v>
                </c:pt>
                <c:pt idx="5">
                  <c:v>713.37</c:v>
                </c:pt>
                <c:pt idx="6">
                  <c:v>338.76</c:v>
                </c:pt>
                <c:pt idx="7">
                  <c:v>618.39999999999986</c:v>
                </c:pt>
                <c:pt idx="8">
                  <c:v>488.06999999999994</c:v>
                </c:pt>
                <c:pt idx="9">
                  <c:v>497.98</c:v>
                </c:pt>
                <c:pt idx="10">
                  <c:v>473.98</c:v>
                </c:pt>
                <c:pt idx="11">
                  <c:v>610.04999999999995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9F5-4E21-9367-2E43F9A76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23368"/>
        <c:axId val="403524152"/>
      </c:scatterChart>
      <c:valAx>
        <c:axId val="40352336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3524152"/>
        <c:crosses val="autoZero"/>
        <c:crossBetween val="midCat"/>
      </c:valAx>
      <c:valAx>
        <c:axId val="40352415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3523368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All recyclables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Recyclables'!$O$14:$Z$14</c:f>
              <c:numCache>
                <c:formatCode>General</c:formatCode>
                <c:ptCount val="12"/>
                <c:pt idx="0">
                  <c:v>1558.48</c:v>
                </c:pt>
                <c:pt idx="1">
                  <c:v>1529.08</c:v>
                </c:pt>
                <c:pt idx="2">
                  <c:v>1454.44</c:v>
                </c:pt>
                <c:pt idx="3">
                  <c:v>1254.24</c:v>
                </c:pt>
                <c:pt idx="4">
                  <c:v>1189.9100000000001</c:v>
                </c:pt>
                <c:pt idx="5">
                  <c:v>1057.1499999999999</c:v>
                </c:pt>
                <c:pt idx="6">
                  <c:v>1084.6399999999999</c:v>
                </c:pt>
                <c:pt idx="7">
                  <c:v>1049.26</c:v>
                </c:pt>
                <c:pt idx="8">
                  <c:v>1072.04</c:v>
                </c:pt>
                <c:pt idx="9">
                  <c:v>1049.23</c:v>
                </c:pt>
                <c:pt idx="10">
                  <c:v>993.71</c:v>
                </c:pt>
                <c:pt idx="11">
                  <c:v>1227.83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B7-4789-8069-BFD296A9061A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Recyclables'!$O$15:$Z$15</c:f>
              <c:numCache>
                <c:formatCode>General</c:formatCode>
                <c:ptCount val="12"/>
                <c:pt idx="0">
                  <c:v>873.81000000000017</c:v>
                </c:pt>
                <c:pt idx="1">
                  <c:v>835.43999999999994</c:v>
                </c:pt>
                <c:pt idx="2">
                  <c:v>734.48</c:v>
                </c:pt>
                <c:pt idx="3">
                  <c:v>764.97</c:v>
                </c:pt>
                <c:pt idx="4">
                  <c:v>810.72</c:v>
                </c:pt>
                <c:pt idx="5">
                  <c:v>823.3599999999999</c:v>
                </c:pt>
                <c:pt idx="6">
                  <c:v>758.38000000000011</c:v>
                </c:pt>
                <c:pt idx="7">
                  <c:v>631.9799999999999</c:v>
                </c:pt>
                <c:pt idx="8">
                  <c:v>591.5</c:v>
                </c:pt>
                <c:pt idx="9">
                  <c:v>554.29</c:v>
                </c:pt>
                <c:pt idx="10">
                  <c:v>564.38</c:v>
                </c:pt>
                <c:pt idx="11">
                  <c:v>776.81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B7-4789-8069-BFD296A9061A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Recyclables'!$O$16:$Z$16</c:f>
              <c:numCache>
                <c:formatCode>General</c:formatCode>
                <c:ptCount val="12"/>
                <c:pt idx="0">
                  <c:v>956.01</c:v>
                </c:pt>
                <c:pt idx="1">
                  <c:v>978.59999999999991</c:v>
                </c:pt>
                <c:pt idx="2">
                  <c:v>881.7700000000001</c:v>
                </c:pt>
                <c:pt idx="3">
                  <c:v>845.04</c:v>
                </c:pt>
                <c:pt idx="4">
                  <c:v>890.65</c:v>
                </c:pt>
                <c:pt idx="5">
                  <c:v>891.96</c:v>
                </c:pt>
                <c:pt idx="6">
                  <c:v>812.36</c:v>
                </c:pt>
                <c:pt idx="7">
                  <c:v>800.17000000000007</c:v>
                </c:pt>
                <c:pt idx="8">
                  <c:v>781.74</c:v>
                </c:pt>
                <c:pt idx="9">
                  <c:v>770.76</c:v>
                </c:pt>
                <c:pt idx="10">
                  <c:v>752.29</c:v>
                </c:pt>
                <c:pt idx="11">
                  <c:v>952.46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B7-4789-8069-BFD296A9061A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Recyclables'!$O$17:$Z$17</c:f>
              <c:numCache>
                <c:formatCode>General</c:formatCode>
                <c:ptCount val="12"/>
                <c:pt idx="0">
                  <c:v>1325.43</c:v>
                </c:pt>
                <c:pt idx="1">
                  <c:v>1295.51</c:v>
                </c:pt>
                <c:pt idx="2">
                  <c:v>1253.3499999999999</c:v>
                </c:pt>
                <c:pt idx="3">
                  <c:v>1263.4000000000001</c:v>
                </c:pt>
                <c:pt idx="4">
                  <c:v>1434.08</c:v>
                </c:pt>
                <c:pt idx="5">
                  <c:v>1625.3700000000001</c:v>
                </c:pt>
                <c:pt idx="6">
                  <c:v>1267.9100000000001</c:v>
                </c:pt>
                <c:pt idx="7">
                  <c:v>1231.42</c:v>
                </c:pt>
                <c:pt idx="8">
                  <c:v>1218.01</c:v>
                </c:pt>
                <c:pt idx="9">
                  <c:v>1137.6099999999999</c:v>
                </c:pt>
                <c:pt idx="10">
                  <c:v>1107.72</c:v>
                </c:pt>
                <c:pt idx="11">
                  <c:v>1370.06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B7-4789-8069-BFD296A9061A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Recyclables'!$O$18:$Z$18</c:f>
              <c:numCache>
                <c:formatCode>General</c:formatCode>
                <c:ptCount val="12"/>
                <c:pt idx="0">
                  <c:v>933.44</c:v>
                </c:pt>
                <c:pt idx="1">
                  <c:v>922.06000000000017</c:v>
                </c:pt>
                <c:pt idx="2">
                  <c:v>789.35000000000014</c:v>
                </c:pt>
                <c:pt idx="3">
                  <c:v>722.88999999999987</c:v>
                </c:pt>
                <c:pt idx="4">
                  <c:v>793.29</c:v>
                </c:pt>
                <c:pt idx="5">
                  <c:v>821.1</c:v>
                </c:pt>
                <c:pt idx="6">
                  <c:v>1001.4700000000001</c:v>
                </c:pt>
                <c:pt idx="7">
                  <c:v>680.34999999999991</c:v>
                </c:pt>
                <c:pt idx="8">
                  <c:v>822.16</c:v>
                </c:pt>
                <c:pt idx="9">
                  <c:v>850.39</c:v>
                </c:pt>
                <c:pt idx="10">
                  <c:v>832.42000000000007</c:v>
                </c:pt>
                <c:pt idx="11">
                  <c:v>996.36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4B7-4789-8069-BFD296A9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25328"/>
        <c:axId val="403526112"/>
      </c:scatterChart>
      <c:valAx>
        <c:axId val="40352532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3526112"/>
        <c:crosses val="autoZero"/>
        <c:crossBetween val="midCat"/>
      </c:valAx>
      <c:valAx>
        <c:axId val="40352611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3525328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All recyclables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Recyclables'!$O$19:$Z$19</c:f>
              <c:numCache>
                <c:formatCode>General</c:formatCode>
                <c:ptCount val="12"/>
                <c:pt idx="0">
                  <c:v>728.24</c:v>
                </c:pt>
                <c:pt idx="1">
                  <c:v>695</c:v>
                </c:pt>
                <c:pt idx="2">
                  <c:v>666.34</c:v>
                </c:pt>
                <c:pt idx="3">
                  <c:v>647.28</c:v>
                </c:pt>
                <c:pt idx="4">
                  <c:v>662.8</c:v>
                </c:pt>
                <c:pt idx="5">
                  <c:v>713.72</c:v>
                </c:pt>
                <c:pt idx="6">
                  <c:v>686.31000000000006</c:v>
                </c:pt>
                <c:pt idx="7">
                  <c:v>649.84</c:v>
                </c:pt>
                <c:pt idx="8">
                  <c:v>654.62999999999988</c:v>
                </c:pt>
                <c:pt idx="9">
                  <c:v>631.23</c:v>
                </c:pt>
                <c:pt idx="10">
                  <c:v>617.5</c:v>
                </c:pt>
                <c:pt idx="11">
                  <c:v>748.54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43-4917-9216-8507D726DD5B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Recyclables'!$O$20:$Z$20</c:f>
              <c:numCache>
                <c:formatCode>General</c:formatCode>
                <c:ptCount val="12"/>
                <c:pt idx="0">
                  <c:v>1164.42</c:v>
                </c:pt>
                <c:pt idx="1">
                  <c:v>1114.83</c:v>
                </c:pt>
                <c:pt idx="2">
                  <c:v>1053.26</c:v>
                </c:pt>
                <c:pt idx="3">
                  <c:v>959.71</c:v>
                </c:pt>
                <c:pt idx="4">
                  <c:v>962.61</c:v>
                </c:pt>
                <c:pt idx="5">
                  <c:v>990.88999999999987</c:v>
                </c:pt>
                <c:pt idx="6">
                  <c:v>908.6099999999999</c:v>
                </c:pt>
                <c:pt idx="7">
                  <c:v>924.29</c:v>
                </c:pt>
                <c:pt idx="8">
                  <c:v>986.44999999999993</c:v>
                </c:pt>
                <c:pt idx="9">
                  <c:v>947.79</c:v>
                </c:pt>
                <c:pt idx="10">
                  <c:v>905.54</c:v>
                </c:pt>
                <c:pt idx="11">
                  <c:v>1113.06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43-4917-9216-8507D726DD5B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Recyclables'!$O$21:$Z$21</c:f>
              <c:numCache>
                <c:formatCode>General</c:formatCode>
                <c:ptCount val="12"/>
                <c:pt idx="0">
                  <c:v>1060.06</c:v>
                </c:pt>
                <c:pt idx="1">
                  <c:v>1009.17</c:v>
                </c:pt>
                <c:pt idx="2">
                  <c:v>968.88000000000011</c:v>
                </c:pt>
                <c:pt idx="3">
                  <c:v>962.05</c:v>
                </c:pt>
                <c:pt idx="4">
                  <c:v>1075.22</c:v>
                </c:pt>
                <c:pt idx="5">
                  <c:v>1067.5100000000002</c:v>
                </c:pt>
                <c:pt idx="6">
                  <c:v>919.61999999999989</c:v>
                </c:pt>
                <c:pt idx="7">
                  <c:v>891.3900000000001</c:v>
                </c:pt>
                <c:pt idx="8">
                  <c:v>958.09999999999991</c:v>
                </c:pt>
                <c:pt idx="9">
                  <c:v>922.09</c:v>
                </c:pt>
                <c:pt idx="10">
                  <c:v>870.72</c:v>
                </c:pt>
                <c:pt idx="11">
                  <c:v>1125.49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43-4917-9216-8507D726DD5B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Recyclables'!$O$22:$Z$22</c:f>
              <c:numCache>
                <c:formatCode>General</c:formatCode>
                <c:ptCount val="12"/>
                <c:pt idx="0">
                  <c:v>370.08499999999998</c:v>
                </c:pt>
                <c:pt idx="1">
                  <c:v>374.72</c:v>
                </c:pt>
                <c:pt idx="2">
                  <c:v>496.51</c:v>
                </c:pt>
                <c:pt idx="3">
                  <c:v>528.58000000000004</c:v>
                </c:pt>
                <c:pt idx="4">
                  <c:v>570.73</c:v>
                </c:pt>
                <c:pt idx="5">
                  <c:v>605.79</c:v>
                </c:pt>
                <c:pt idx="6">
                  <c:v>482.53</c:v>
                </c:pt>
                <c:pt idx="7">
                  <c:v>393.52</c:v>
                </c:pt>
                <c:pt idx="8">
                  <c:v>498.19000000000005</c:v>
                </c:pt>
                <c:pt idx="9">
                  <c:v>463.02</c:v>
                </c:pt>
                <c:pt idx="10">
                  <c:v>444.49</c:v>
                </c:pt>
                <c:pt idx="11">
                  <c:v>572.24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743-4917-9216-8507D726DD5B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Recyclables'!$O$23:$Z$23</c:f>
              <c:numCache>
                <c:formatCode>General</c:formatCode>
                <c:ptCount val="12"/>
                <c:pt idx="0">
                  <c:v>1275.8699999999999</c:v>
                </c:pt>
                <c:pt idx="1">
                  <c:v>1252.8999999999999</c:v>
                </c:pt>
                <c:pt idx="2">
                  <c:v>1062.3600000000001</c:v>
                </c:pt>
                <c:pt idx="3">
                  <c:v>1002.23</c:v>
                </c:pt>
                <c:pt idx="4">
                  <c:v>907.2</c:v>
                </c:pt>
                <c:pt idx="5">
                  <c:v>979.05</c:v>
                </c:pt>
                <c:pt idx="6">
                  <c:v>1000.6</c:v>
                </c:pt>
                <c:pt idx="7">
                  <c:v>1069.2199999999998</c:v>
                </c:pt>
                <c:pt idx="8">
                  <c:v>1076.6199999999999</c:v>
                </c:pt>
                <c:pt idx="9">
                  <c:v>1050.5999999999999</c:v>
                </c:pt>
                <c:pt idx="10">
                  <c:v>1018.41</c:v>
                </c:pt>
                <c:pt idx="11">
                  <c:v>1340.07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743-4917-9216-8507D726D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27288"/>
        <c:axId val="402041712"/>
      </c:scatterChart>
      <c:valAx>
        <c:axId val="40352728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2041712"/>
        <c:crosses val="autoZero"/>
        <c:crossBetween val="midCat"/>
      </c:valAx>
      <c:valAx>
        <c:axId val="40204171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3527288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All recyclables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Recyclables'!$O$24:$Z$24</c:f>
              <c:numCache>
                <c:formatCode>General</c:formatCode>
                <c:ptCount val="12"/>
                <c:pt idx="0">
                  <c:v>565.99</c:v>
                </c:pt>
                <c:pt idx="1">
                  <c:v>535.46</c:v>
                </c:pt>
                <c:pt idx="2">
                  <c:v>499.40999999999997</c:v>
                </c:pt>
                <c:pt idx="3">
                  <c:v>448.32</c:v>
                </c:pt>
                <c:pt idx="4">
                  <c:v>434.51</c:v>
                </c:pt>
                <c:pt idx="5">
                  <c:v>442.15000000000009</c:v>
                </c:pt>
                <c:pt idx="6">
                  <c:v>370.96000000000004</c:v>
                </c:pt>
                <c:pt idx="7">
                  <c:v>368.90000000000009</c:v>
                </c:pt>
                <c:pt idx="8">
                  <c:v>410.46</c:v>
                </c:pt>
                <c:pt idx="9">
                  <c:v>397.57</c:v>
                </c:pt>
                <c:pt idx="10">
                  <c:v>402.58000000000004</c:v>
                </c:pt>
                <c:pt idx="11">
                  <c:v>520.22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F6-4C6D-BE75-B71DA7BB7AF5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Recyclables'!$O$25:$Z$25</c:f>
              <c:numCache>
                <c:formatCode>General</c:formatCode>
                <c:ptCount val="12"/>
                <c:pt idx="0">
                  <c:v>615.31000000000006</c:v>
                </c:pt>
                <c:pt idx="1">
                  <c:v>551.02</c:v>
                </c:pt>
                <c:pt idx="2">
                  <c:v>523.38000000000011</c:v>
                </c:pt>
                <c:pt idx="3">
                  <c:v>511.87</c:v>
                </c:pt>
                <c:pt idx="4">
                  <c:v>595.26</c:v>
                </c:pt>
                <c:pt idx="5">
                  <c:v>586.98</c:v>
                </c:pt>
                <c:pt idx="6">
                  <c:v>546.5</c:v>
                </c:pt>
                <c:pt idx="7">
                  <c:v>582.76</c:v>
                </c:pt>
                <c:pt idx="8">
                  <c:v>515.36</c:v>
                </c:pt>
                <c:pt idx="9">
                  <c:v>474.03</c:v>
                </c:pt>
                <c:pt idx="10">
                  <c:v>458.35</c:v>
                </c:pt>
                <c:pt idx="11">
                  <c:v>770.3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F6-4C6D-BE75-B71DA7BB7AF5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Recyclables'!$O$26:$Z$26</c:f>
              <c:numCache>
                <c:formatCode>General</c:formatCode>
                <c:ptCount val="12"/>
                <c:pt idx="0">
                  <c:v>239.36999999999998</c:v>
                </c:pt>
                <c:pt idx="1">
                  <c:v>248.26</c:v>
                </c:pt>
                <c:pt idx="2">
                  <c:v>230.62</c:v>
                </c:pt>
                <c:pt idx="3">
                  <c:v>252.36</c:v>
                </c:pt>
                <c:pt idx="4">
                  <c:v>280.71000000000004</c:v>
                </c:pt>
                <c:pt idx="5">
                  <c:v>257.25</c:v>
                </c:pt>
                <c:pt idx="6">
                  <c:v>253.59</c:v>
                </c:pt>
                <c:pt idx="7">
                  <c:v>296.69</c:v>
                </c:pt>
                <c:pt idx="8">
                  <c:v>335.12</c:v>
                </c:pt>
                <c:pt idx="9">
                  <c:v>348.85</c:v>
                </c:pt>
                <c:pt idx="10">
                  <c:v>341.28</c:v>
                </c:pt>
                <c:pt idx="11">
                  <c:v>350.97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F6-4C6D-BE75-B71DA7BB7AF5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Recyclables'!$O$27:$Z$27</c:f>
              <c:numCache>
                <c:formatCode>General</c:formatCode>
                <c:ptCount val="12"/>
                <c:pt idx="0">
                  <c:v>149.07</c:v>
                </c:pt>
                <c:pt idx="1">
                  <c:v>207.13</c:v>
                </c:pt>
                <c:pt idx="2">
                  <c:v>323.60000000000002</c:v>
                </c:pt>
                <c:pt idx="3">
                  <c:v>329.52</c:v>
                </c:pt>
                <c:pt idx="4">
                  <c:v>368.27</c:v>
                </c:pt>
                <c:pt idx="5">
                  <c:v>354.97</c:v>
                </c:pt>
                <c:pt idx="6">
                  <c:v>400.38</c:v>
                </c:pt>
                <c:pt idx="7">
                  <c:v>455.91000000000008</c:v>
                </c:pt>
                <c:pt idx="8">
                  <c:v>403.01</c:v>
                </c:pt>
                <c:pt idx="9">
                  <c:v>414.4</c:v>
                </c:pt>
                <c:pt idx="10">
                  <c:v>410.02</c:v>
                </c:pt>
                <c:pt idx="11">
                  <c:v>583.12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F6-4C6D-BE75-B71DA7BB7AF5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Recyclables'!$O$28:$Z$28</c:f>
              <c:numCache>
                <c:formatCode>General</c:formatCode>
                <c:ptCount val="12"/>
                <c:pt idx="0">
                  <c:v>742.99</c:v>
                </c:pt>
                <c:pt idx="1">
                  <c:v>650.8900000000001</c:v>
                </c:pt>
                <c:pt idx="2">
                  <c:v>643.20000000000005</c:v>
                </c:pt>
                <c:pt idx="3">
                  <c:v>649.24000000000012</c:v>
                </c:pt>
                <c:pt idx="4">
                  <c:v>700.8</c:v>
                </c:pt>
                <c:pt idx="5">
                  <c:v>699.15000000000009</c:v>
                </c:pt>
                <c:pt idx="6">
                  <c:v>438.86000000000007</c:v>
                </c:pt>
                <c:pt idx="7">
                  <c:v>488.61999999999995</c:v>
                </c:pt>
                <c:pt idx="8">
                  <c:v>482.11999999999989</c:v>
                </c:pt>
                <c:pt idx="9">
                  <c:v>531</c:v>
                </c:pt>
                <c:pt idx="10">
                  <c:v>705.11</c:v>
                </c:pt>
                <c:pt idx="11">
                  <c:v>742.62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F6-4C6D-BE75-B71DA7BB7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040928"/>
        <c:axId val="402041320"/>
      </c:scatterChart>
      <c:valAx>
        <c:axId val="40204092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2041320"/>
        <c:crosses val="autoZero"/>
        <c:crossBetween val="midCat"/>
      </c:valAx>
      <c:valAx>
        <c:axId val="40204132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2040928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All recyclables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Recyclables'!$O$29:$Z$29</c:f>
              <c:numCache>
                <c:formatCode>General</c:formatCode>
                <c:ptCount val="12"/>
                <c:pt idx="0">
                  <c:v>1121.1599999999999</c:v>
                </c:pt>
                <c:pt idx="1">
                  <c:v>1115.1000000000001</c:v>
                </c:pt>
                <c:pt idx="2">
                  <c:v>1046.96</c:v>
                </c:pt>
                <c:pt idx="3">
                  <c:v>988.52</c:v>
                </c:pt>
                <c:pt idx="4">
                  <c:v>991.54</c:v>
                </c:pt>
                <c:pt idx="5">
                  <c:v>1012.74</c:v>
                </c:pt>
                <c:pt idx="6">
                  <c:v>875.40000000000009</c:v>
                </c:pt>
                <c:pt idx="7">
                  <c:v>884.72</c:v>
                </c:pt>
                <c:pt idx="8">
                  <c:v>934.72</c:v>
                </c:pt>
                <c:pt idx="9">
                  <c:v>890.57999999999993</c:v>
                </c:pt>
                <c:pt idx="10">
                  <c:v>865.02</c:v>
                </c:pt>
                <c:pt idx="11">
                  <c:v>1047.4100000000001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15-4E70-BBC8-BEFBE5E144B9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Recyclables'!$O$30:$Z$30</c:f>
              <c:numCache>
                <c:formatCode>General</c:formatCode>
                <c:ptCount val="12"/>
                <c:pt idx="0">
                  <c:v>1545.5100000000002</c:v>
                </c:pt>
                <c:pt idx="1">
                  <c:v>1500.99</c:v>
                </c:pt>
                <c:pt idx="2">
                  <c:v>1430.3200000000002</c:v>
                </c:pt>
                <c:pt idx="3">
                  <c:v>1329.6799999999998</c:v>
                </c:pt>
                <c:pt idx="4">
                  <c:v>1470.03</c:v>
                </c:pt>
                <c:pt idx="5">
                  <c:v>1516.08</c:v>
                </c:pt>
                <c:pt idx="6">
                  <c:v>1397.9299999999998</c:v>
                </c:pt>
                <c:pt idx="7">
                  <c:v>1328.6</c:v>
                </c:pt>
                <c:pt idx="8">
                  <c:v>1404.52</c:v>
                </c:pt>
                <c:pt idx="9">
                  <c:v>1281.6399999999999</c:v>
                </c:pt>
                <c:pt idx="10">
                  <c:v>1041.1300000000001</c:v>
                </c:pt>
                <c:pt idx="11">
                  <c:v>1438.54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15-4E70-BBC8-BEFBE5E144B9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Recyclables'!$O$31:$Z$31</c:f>
              <c:numCache>
                <c:formatCode>General</c:formatCode>
                <c:ptCount val="12"/>
                <c:pt idx="0">
                  <c:v>775.09</c:v>
                </c:pt>
                <c:pt idx="1">
                  <c:v>707.05</c:v>
                </c:pt>
                <c:pt idx="2">
                  <c:v>712.55</c:v>
                </c:pt>
                <c:pt idx="3">
                  <c:v>682.08400000000006</c:v>
                </c:pt>
                <c:pt idx="4">
                  <c:v>717.87</c:v>
                </c:pt>
                <c:pt idx="5">
                  <c:v>705.64</c:v>
                </c:pt>
                <c:pt idx="6">
                  <c:v>612.28000000000009</c:v>
                </c:pt>
                <c:pt idx="7">
                  <c:v>604.30000000000007</c:v>
                </c:pt>
                <c:pt idx="8">
                  <c:v>656.31</c:v>
                </c:pt>
                <c:pt idx="9">
                  <c:v>640.1</c:v>
                </c:pt>
                <c:pt idx="10">
                  <c:v>604.32999999999993</c:v>
                </c:pt>
                <c:pt idx="11">
                  <c:v>785.69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15-4E70-BBC8-BEFBE5E144B9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Recyclables'!$O$32:$Z$32</c:f>
              <c:numCache>
                <c:formatCode>General</c:formatCode>
                <c:ptCount val="12"/>
                <c:pt idx="0">
                  <c:v>464.62000000000012</c:v>
                </c:pt>
                <c:pt idx="1">
                  <c:v>450.4</c:v>
                </c:pt>
                <c:pt idx="2">
                  <c:v>440.86</c:v>
                </c:pt>
                <c:pt idx="3">
                  <c:v>433.85</c:v>
                </c:pt>
                <c:pt idx="4">
                  <c:v>468.92999999999995</c:v>
                </c:pt>
                <c:pt idx="5">
                  <c:v>472.44000000000005</c:v>
                </c:pt>
                <c:pt idx="6">
                  <c:v>423.82</c:v>
                </c:pt>
                <c:pt idx="7">
                  <c:v>425.72</c:v>
                </c:pt>
                <c:pt idx="8">
                  <c:v>334.14</c:v>
                </c:pt>
                <c:pt idx="9">
                  <c:v>323.55</c:v>
                </c:pt>
                <c:pt idx="10">
                  <c:v>388.84000000000003</c:v>
                </c:pt>
                <c:pt idx="11">
                  <c:v>465.34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15-4E70-BBC8-BEFBE5E144B9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Recyclables'!$O$33:$Z$33</c:f>
              <c:numCache>
                <c:formatCode>General</c:formatCode>
                <c:ptCount val="12"/>
                <c:pt idx="0">
                  <c:v>787.59999999999991</c:v>
                </c:pt>
                <c:pt idx="1">
                  <c:v>734.19</c:v>
                </c:pt>
                <c:pt idx="2">
                  <c:v>649.93000000000006</c:v>
                </c:pt>
                <c:pt idx="3">
                  <c:v>671.33999999999992</c:v>
                </c:pt>
                <c:pt idx="4">
                  <c:v>745.97</c:v>
                </c:pt>
                <c:pt idx="5">
                  <c:v>780.23</c:v>
                </c:pt>
                <c:pt idx="6">
                  <c:v>602.56999999999994</c:v>
                </c:pt>
                <c:pt idx="7">
                  <c:v>634.90000000000009</c:v>
                </c:pt>
                <c:pt idx="8">
                  <c:v>706.05</c:v>
                </c:pt>
                <c:pt idx="9">
                  <c:v>650.20000000000005</c:v>
                </c:pt>
                <c:pt idx="10">
                  <c:v>649.42000000000007</c:v>
                </c:pt>
                <c:pt idx="11">
                  <c:v>865.34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15-4E70-BBC8-BEFBE5E1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044456"/>
        <c:axId val="402042496"/>
      </c:scatterChart>
      <c:valAx>
        <c:axId val="402044456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2042496"/>
        <c:crosses val="autoZero"/>
        <c:crossBetween val="midCat"/>
      </c:valAx>
      <c:valAx>
        <c:axId val="40204249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2044456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All recyclables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Recyclables'!$O$34:$Z$34</c:f>
              <c:numCache>
                <c:formatCode>General</c:formatCode>
                <c:ptCount val="12"/>
                <c:pt idx="0">
                  <c:v>1023.8</c:v>
                </c:pt>
                <c:pt idx="1">
                  <c:v>847.54000000000008</c:v>
                </c:pt>
                <c:pt idx="2">
                  <c:v>761.53</c:v>
                </c:pt>
                <c:pt idx="3">
                  <c:v>730.19</c:v>
                </c:pt>
                <c:pt idx="4">
                  <c:v>896.81000000000006</c:v>
                </c:pt>
                <c:pt idx="5">
                  <c:v>912.83</c:v>
                </c:pt>
                <c:pt idx="6">
                  <c:v>803.21999999999991</c:v>
                </c:pt>
                <c:pt idx="7">
                  <c:v>869.55</c:v>
                </c:pt>
                <c:pt idx="8">
                  <c:v>960.84999999999991</c:v>
                </c:pt>
                <c:pt idx="9">
                  <c:v>989.61999999999989</c:v>
                </c:pt>
                <c:pt idx="10">
                  <c:v>938.57</c:v>
                </c:pt>
                <c:pt idx="11">
                  <c:v>1223.74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3A-4D20-BFC0-BC091B150DBC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Recyclables'!$O$35:$Z$35</c:f>
              <c:numCache>
                <c:formatCode>General</c:formatCode>
                <c:ptCount val="12"/>
                <c:pt idx="0">
                  <c:v>938.75999999999988</c:v>
                </c:pt>
                <c:pt idx="1">
                  <c:v>910.39</c:v>
                </c:pt>
                <c:pt idx="2">
                  <c:v>860.96</c:v>
                </c:pt>
                <c:pt idx="3">
                  <c:v>794.20100000000014</c:v>
                </c:pt>
                <c:pt idx="4">
                  <c:v>872.76</c:v>
                </c:pt>
                <c:pt idx="5">
                  <c:v>929.49000000000012</c:v>
                </c:pt>
                <c:pt idx="6">
                  <c:v>915.95999999999992</c:v>
                </c:pt>
                <c:pt idx="7">
                  <c:v>902.48</c:v>
                </c:pt>
                <c:pt idx="8">
                  <c:v>520.37</c:v>
                </c:pt>
                <c:pt idx="9">
                  <c:v>201.57999999999998</c:v>
                </c:pt>
                <c:pt idx="10">
                  <c:v>218.81</c:v>
                </c:pt>
                <c:pt idx="11">
                  <c:v>286.13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3A-4D20-BFC0-BC091B150DBC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Recyclables'!$O$36:$Z$36</c:f>
              <c:numCache>
                <c:formatCode>General</c:formatCode>
                <c:ptCount val="12"/>
                <c:pt idx="0">
                  <c:v>581.43000000000006</c:v>
                </c:pt>
                <c:pt idx="1">
                  <c:v>561.05000000000007</c:v>
                </c:pt>
                <c:pt idx="2">
                  <c:v>529.17000000000007</c:v>
                </c:pt>
                <c:pt idx="3">
                  <c:v>473.54999999999995</c:v>
                </c:pt>
                <c:pt idx="4">
                  <c:v>519.42999999999995</c:v>
                </c:pt>
                <c:pt idx="5">
                  <c:v>556.23</c:v>
                </c:pt>
                <c:pt idx="6">
                  <c:v>474.33000000000004</c:v>
                </c:pt>
                <c:pt idx="7">
                  <c:v>437.6</c:v>
                </c:pt>
                <c:pt idx="8">
                  <c:v>518.99</c:v>
                </c:pt>
                <c:pt idx="9">
                  <c:v>480.63</c:v>
                </c:pt>
                <c:pt idx="10">
                  <c:v>479.28</c:v>
                </c:pt>
                <c:pt idx="11">
                  <c:v>534.05999999999995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3A-4D20-BFC0-BC091B150DBC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Recyclables'!$O$37:$Z$37</c:f>
              <c:numCache>
                <c:formatCode>General</c:formatCode>
                <c:ptCount val="12"/>
                <c:pt idx="0">
                  <c:v>451.99</c:v>
                </c:pt>
                <c:pt idx="1">
                  <c:v>448.09</c:v>
                </c:pt>
                <c:pt idx="2">
                  <c:v>448.97</c:v>
                </c:pt>
                <c:pt idx="3">
                  <c:v>439.4</c:v>
                </c:pt>
                <c:pt idx="4">
                  <c:v>421.52000000000004</c:v>
                </c:pt>
                <c:pt idx="5">
                  <c:v>431.26000000000005</c:v>
                </c:pt>
                <c:pt idx="6">
                  <c:v>408.71999999999997</c:v>
                </c:pt>
                <c:pt idx="7">
                  <c:v>390.8</c:v>
                </c:pt>
                <c:pt idx="8">
                  <c:v>489.49</c:v>
                </c:pt>
                <c:pt idx="9">
                  <c:v>466.41</c:v>
                </c:pt>
                <c:pt idx="10">
                  <c:v>376.84000000000003</c:v>
                </c:pt>
                <c:pt idx="11">
                  <c:v>509.99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3A-4D20-BFC0-BC091B150DBC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'All Recyclables'!$O$3:$Z$3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'All Recyclables'!$O$38:$Z$38</c:f>
              <c:numCache>
                <c:formatCode>General</c:formatCode>
                <c:ptCount val="12"/>
                <c:pt idx="0">
                  <c:v>1032.3200000000002</c:v>
                </c:pt>
                <c:pt idx="1">
                  <c:v>960.65000000000009</c:v>
                </c:pt>
                <c:pt idx="2">
                  <c:v>886.75</c:v>
                </c:pt>
                <c:pt idx="3">
                  <c:v>836.7</c:v>
                </c:pt>
                <c:pt idx="4">
                  <c:v>903.36999999999989</c:v>
                </c:pt>
                <c:pt idx="5">
                  <c:v>945.51</c:v>
                </c:pt>
                <c:pt idx="6">
                  <c:v>814.08999999999992</c:v>
                </c:pt>
                <c:pt idx="7">
                  <c:v>815.79</c:v>
                </c:pt>
                <c:pt idx="8">
                  <c:v>796.46</c:v>
                </c:pt>
                <c:pt idx="9">
                  <c:v>840.36</c:v>
                </c:pt>
                <c:pt idx="10">
                  <c:v>790.73</c:v>
                </c:pt>
                <c:pt idx="11">
                  <c:v>985.41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3A-4D20-BFC0-BC091B15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039752"/>
        <c:axId val="402042888"/>
      </c:scatterChart>
      <c:valAx>
        <c:axId val="402039752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2042888"/>
        <c:crosses val="autoZero"/>
        <c:crossBetween val="midCat"/>
      </c:valAx>
      <c:valAx>
        <c:axId val="40204288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2039752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tx>
            <c:strRef>
              <c:f>'All Recyclables'!$AC$55</c:f>
              <c:strCache>
                <c:ptCount val="1"/>
              </c:strCache>
            </c:strRef>
          </c:tx>
          <c:spPr>
            <a:ln w="47625">
              <a:noFill/>
            </a:ln>
          </c:spPr>
          <c:marker>
            <c:symbol val="x"/>
            <c:size val="5"/>
            <c:spPr>
              <a:noFill/>
              <a:ln cmpd="sng">
                <a:solidFill>
                  <a:schemeClr val="tx1"/>
                </a:solidFill>
              </a:ln>
            </c:spPr>
          </c:marker>
          <c:xVal>
            <c:numRef>
              <c:f>'All Recyclables'!$P$3:$AD$3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'All Recyclables'!$P$39:$AD$39</c:f>
              <c:numCache>
                <c:formatCode>General</c:formatCode>
                <c:ptCount val="15"/>
                <c:pt idx="0">
                  <c:v>27868.61</c:v>
                </c:pt>
                <c:pt idx="1">
                  <c:v>26080.300000000003</c:v>
                </c:pt>
                <c:pt idx="2">
                  <c:v>25145.264999999999</c:v>
                </c:pt>
                <c:pt idx="3">
                  <c:v>26339.679999999997</c:v>
                </c:pt>
                <c:pt idx="4">
                  <c:v>27149.919999999998</c:v>
                </c:pt>
                <c:pt idx="5">
                  <c:v>24219.600000000006</c:v>
                </c:pt>
                <c:pt idx="6">
                  <c:v>24026.62</c:v>
                </c:pt>
                <c:pt idx="7">
                  <c:v>24269.31</c:v>
                </c:pt>
                <c:pt idx="8">
                  <c:v>23383.119999999999</c:v>
                </c:pt>
                <c:pt idx="9">
                  <c:v>22709.7</c:v>
                </c:pt>
                <c:pt idx="10" formatCode="0.00">
                  <c:v>28569.000000000004</c:v>
                </c:pt>
                <c:pt idx="11" formatCode="0.00">
                  <c:v>28270.13</c:v>
                </c:pt>
                <c:pt idx="12" formatCode="0.00">
                  <c:v>29566.9</c:v>
                </c:pt>
                <c:pt idx="13" formatCode="0.00">
                  <c:v>30534.539999999994</c:v>
                </c:pt>
                <c:pt idx="14" formatCode="0.00">
                  <c:v>30381.21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EC-4F5A-B450-6C990F482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047200"/>
        <c:axId val="402040536"/>
      </c:scatterChart>
      <c:valAx>
        <c:axId val="402047200"/>
        <c:scaling>
          <c:orientation val="minMax"/>
          <c:max val="2018"/>
          <c:min val="2004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out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02040536"/>
        <c:crosses val="autoZero"/>
        <c:crossBetween val="midCat"/>
        <c:majorUnit val="2"/>
        <c:minorUnit val="1"/>
      </c:valAx>
      <c:valAx>
        <c:axId val="402040536"/>
        <c:scaling>
          <c:orientation val="minMax"/>
          <c:max val="32000"/>
          <c:min val="0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 baseline="0"/>
            </a:pPr>
            <a:endParaRPr lang="en-US"/>
          </a:p>
        </c:txPr>
        <c:crossAx val="402047200"/>
        <c:crosses val="autoZero"/>
        <c:crossBetween val="midCat"/>
        <c:majorUnit val="1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'All Recyclables'!$B$76:$AF$76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'All Recyclables'!$B$112:$AF$112</c:f>
              <c:numCache>
                <c:formatCode>0.0</c:formatCode>
                <c:ptCount val="31"/>
                <c:pt idx="1">
                  <c:v>22965.454545454544</c:v>
                </c:pt>
                <c:pt idx="2">
                  <c:v>29898.181818181816</c:v>
                </c:pt>
                <c:pt idx="3">
                  <c:v>32225.454545454544</c:v>
                </c:pt>
                <c:pt idx="4">
                  <c:v>29051.81818181818</c:v>
                </c:pt>
                <c:pt idx="5">
                  <c:v>21830.699999999997</c:v>
                </c:pt>
                <c:pt idx="6">
                  <c:v>29224.727272727272</c:v>
                </c:pt>
                <c:pt idx="7">
                  <c:v>25358.354545454542</c:v>
                </c:pt>
                <c:pt idx="8">
                  <c:v>25968.045454545456</c:v>
                </c:pt>
                <c:pt idx="9">
                  <c:v>26023.999999999996</c:v>
                </c:pt>
                <c:pt idx="10">
                  <c:v>25314.6</c:v>
                </c:pt>
                <c:pt idx="11">
                  <c:v>24817.899999999998</c:v>
                </c:pt>
                <c:pt idx="12">
                  <c:v>24747.772727272724</c:v>
                </c:pt>
                <c:pt idx="13">
                  <c:v>26206.701818181817</c:v>
                </c:pt>
                <c:pt idx="14">
                  <c:v>25335.1</c:v>
                </c:pt>
                <c:pt idx="15">
                  <c:v>23709.363636363636</c:v>
                </c:pt>
                <c:pt idx="16">
                  <c:v>22859.331818181814</c:v>
                </c:pt>
                <c:pt idx="17">
                  <c:v>23945.163636363632</c:v>
                </c:pt>
                <c:pt idx="18">
                  <c:v>24681.745454545449</c:v>
                </c:pt>
                <c:pt idx="19">
                  <c:v>22017.818181818184</c:v>
                </c:pt>
                <c:pt idx="20">
                  <c:v>21842.381818181817</c:v>
                </c:pt>
                <c:pt idx="21">
                  <c:v>22063.00909090909</c:v>
                </c:pt>
                <c:pt idx="22">
                  <c:v>21257.381818181817</c:v>
                </c:pt>
                <c:pt idx="23">
                  <c:v>20645.181818181816</c:v>
                </c:pt>
                <c:pt idx="24">
                  <c:v>25971.818181818184</c:v>
                </c:pt>
                <c:pt idx="25">
                  <c:v>25700.118181818179</c:v>
                </c:pt>
                <c:pt idx="26">
                  <c:v>26879</c:v>
                </c:pt>
                <c:pt idx="27">
                  <c:v>27758.672727272718</c:v>
                </c:pt>
                <c:pt idx="28">
                  <c:v>27619.281818181815</c:v>
                </c:pt>
                <c:pt idx="29">
                  <c:v>14668.209090909089</c:v>
                </c:pt>
                <c:pt idx="30">
                  <c:v>15934.28181818182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C7-4487-BC2C-47B76D74B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044848"/>
        <c:axId val="402045632"/>
      </c:scatterChart>
      <c:valAx>
        <c:axId val="402044848"/>
        <c:scaling>
          <c:orientation val="minMax"/>
          <c:max val="2021"/>
          <c:min val="199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045632"/>
        <c:crosses val="autoZero"/>
        <c:crossBetween val="midCat"/>
        <c:majorUnit val="5"/>
        <c:minorUnit val="1"/>
      </c:valAx>
      <c:valAx>
        <c:axId val="402045632"/>
        <c:scaling>
          <c:orientation val="minMax"/>
          <c:max val="4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044848"/>
        <c:crosses val="autoZero"/>
        <c:crossBetween val="midCat"/>
        <c:majorUnit val="10000"/>
        <c:minorUnit val="2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District 1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'All Recyclables'!$B$76:$AF$76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'All Recyclables'!$B$77:$AF$77</c:f>
              <c:numCache>
                <c:formatCode>General</c:formatCode>
                <c:ptCount val="31"/>
                <c:pt idx="10" formatCode="0.0">
                  <c:v>850.65454545454543</c:v>
                </c:pt>
                <c:pt idx="11" formatCode="0.0">
                  <c:v>754.90909090909088</c:v>
                </c:pt>
                <c:pt idx="12" formatCode="0.0">
                  <c:v>761.28181818181804</c:v>
                </c:pt>
                <c:pt idx="13" formatCode="0.0">
                  <c:v>807.90909090909088</c:v>
                </c:pt>
                <c:pt idx="14" formatCode="0.0">
                  <c:v>758.32727272727277</c:v>
                </c:pt>
                <c:pt idx="15" formatCode="0.0">
                  <c:v>549.14545454545441</c:v>
                </c:pt>
                <c:pt idx="16" formatCode="0.0">
                  <c:v>566.59090909090901</c:v>
                </c:pt>
                <c:pt idx="17" formatCode="0.0">
                  <c:v>571.11818181818182</c:v>
                </c:pt>
                <c:pt idx="18" formatCode="0.0">
                  <c:v>706.75454545454545</c:v>
                </c:pt>
                <c:pt idx="19" formatCode="0.0">
                  <c:v>670.0272727272727</c:v>
                </c:pt>
                <c:pt idx="20" formatCode="0.0">
                  <c:v>673.49090909090921</c:v>
                </c:pt>
                <c:pt idx="21" formatCode="0.0">
                  <c:v>660.92727272727268</c:v>
                </c:pt>
                <c:pt idx="22" formatCode="0.0">
                  <c:v>635.44545454545448</c:v>
                </c:pt>
                <c:pt idx="23" formatCode="0.0">
                  <c:v>636.89999999999986</c:v>
                </c:pt>
                <c:pt idx="24" formatCode="0.0">
                  <c:v>775.83636363636356</c:v>
                </c:pt>
                <c:pt idx="25" formatCode="0.0">
                  <c:v>750.04545454545439</c:v>
                </c:pt>
                <c:pt idx="26" formatCode="0.0">
                  <c:v>794.46363636363628</c:v>
                </c:pt>
                <c:pt idx="27" formatCode="0.0">
                  <c:v>800.26363636363624</c:v>
                </c:pt>
                <c:pt idx="28" formatCode="0.0">
                  <c:v>716.0272727272727</c:v>
                </c:pt>
                <c:pt idx="29" formatCode="0.0">
                  <c:v>415.41818181818178</c:v>
                </c:pt>
                <c:pt idx="30" formatCode="0.0">
                  <c:v>421.74545454545455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44-4A1F-A140-1E821437762E}"/>
            </c:ext>
          </c:extLst>
        </c:ser>
        <c:ser>
          <c:idx val="1"/>
          <c:order val="1"/>
          <c:tx>
            <c:v>District 18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'All Recyclables'!$B$76:$AF$76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'All Recyclables'!$B$94:$AF$94</c:f>
              <c:numCache>
                <c:formatCode>General</c:formatCode>
                <c:ptCount val="31"/>
                <c:pt idx="10" formatCode="0.0">
                  <c:v>886.77272727272725</c:v>
                </c:pt>
                <c:pt idx="11" formatCode="0.0">
                  <c:v>1048.5272727272727</c:v>
                </c:pt>
                <c:pt idx="12" formatCode="0.0">
                  <c:v>1033.090909090909</c:v>
                </c:pt>
                <c:pt idx="13" formatCode="0.0">
                  <c:v>963.69090909090892</c:v>
                </c:pt>
                <c:pt idx="14" formatCode="0.0">
                  <c:v>917.42727272727257</c:v>
                </c:pt>
                <c:pt idx="15" formatCode="0.0">
                  <c:v>880.80000000000007</c:v>
                </c:pt>
                <c:pt idx="16" formatCode="0.0">
                  <c:v>874.59090909090901</c:v>
                </c:pt>
                <c:pt idx="17" formatCode="0.0">
                  <c:v>977.47272727272718</c:v>
                </c:pt>
                <c:pt idx="18" formatCode="0.0">
                  <c:v>970.46363636363651</c:v>
                </c:pt>
                <c:pt idx="19" formatCode="0.0">
                  <c:v>836.01818181818169</c:v>
                </c:pt>
                <c:pt idx="20" formatCode="0.0">
                  <c:v>810.35454545454547</c:v>
                </c:pt>
                <c:pt idx="21" formatCode="0.0">
                  <c:v>870.99999999999989</c:v>
                </c:pt>
                <c:pt idx="22" formatCode="0.0">
                  <c:v>838.26363636363635</c:v>
                </c:pt>
                <c:pt idx="23" formatCode="0.0">
                  <c:v>791.56363636363631</c:v>
                </c:pt>
                <c:pt idx="24" formatCode="0.0">
                  <c:v>1023.1727272727272</c:v>
                </c:pt>
                <c:pt idx="25" formatCode="0.0">
                  <c:v>987.90909090909088</c:v>
                </c:pt>
                <c:pt idx="26" formatCode="0.0">
                  <c:v>1008.1090909090909</c:v>
                </c:pt>
                <c:pt idx="27" formatCode="0.0">
                  <c:v>1000.9909090909091</c:v>
                </c:pt>
                <c:pt idx="28" formatCode="0.0">
                  <c:v>935.19090909090903</c:v>
                </c:pt>
                <c:pt idx="29" formatCode="0.0">
                  <c:v>156.20909090909089</c:v>
                </c:pt>
                <c:pt idx="30" formatCode="0.0">
                  <c:v>149.33636363636364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44-4A1F-A140-1E821437762E}"/>
            </c:ext>
          </c:extLst>
        </c:ser>
        <c:ser>
          <c:idx val="2"/>
          <c:order val="2"/>
          <c:tx>
            <c:v>District 31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'All Recyclables'!$B$76:$AF$76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'All Recyclables'!$B$107:$AF$107</c:f>
              <c:numCache>
                <c:formatCode>General</c:formatCode>
                <c:ptCount val="31"/>
                <c:pt idx="10" formatCode="0.0">
                  <c:v>806.5</c:v>
                </c:pt>
                <c:pt idx="11" formatCode="0.0">
                  <c:v>795.91818181818178</c:v>
                </c:pt>
                <c:pt idx="12" formatCode="0.0">
                  <c:v>823.82727272727266</c:v>
                </c:pt>
                <c:pt idx="13" formatCode="0.0">
                  <c:v>930.72727272727263</c:v>
                </c:pt>
                <c:pt idx="14" formatCode="0.0">
                  <c:v>770.4909090909091</c:v>
                </c:pt>
                <c:pt idx="15" formatCode="0.0">
                  <c:v>692.3</c:v>
                </c:pt>
                <c:pt idx="16" formatCode="0.0">
                  <c:v>663.80909090909086</c:v>
                </c:pt>
                <c:pt idx="17" formatCode="0.0">
                  <c:v>815.28181818181815</c:v>
                </c:pt>
                <c:pt idx="18" formatCode="0.0">
                  <c:v>829.84545454545457</c:v>
                </c:pt>
                <c:pt idx="19" formatCode="0.0">
                  <c:v>730.19999999999982</c:v>
                </c:pt>
                <c:pt idx="20" formatCode="0.0">
                  <c:v>790.49999999999989</c:v>
                </c:pt>
                <c:pt idx="21" formatCode="0.0">
                  <c:v>873.49999999999989</c:v>
                </c:pt>
                <c:pt idx="22" formatCode="0.0">
                  <c:v>899.65454545454531</c:v>
                </c:pt>
                <c:pt idx="23" formatCode="0.0">
                  <c:v>853.24545454545455</c:v>
                </c:pt>
                <c:pt idx="24" formatCode="0.0">
                  <c:v>1112.4909090909091</c:v>
                </c:pt>
                <c:pt idx="25" formatCode="0.0">
                  <c:v>1096.4454545454544</c:v>
                </c:pt>
                <c:pt idx="26" formatCode="0.0">
                  <c:v>1220.7545454545452</c:v>
                </c:pt>
                <c:pt idx="27" formatCode="0.0">
                  <c:v>1282.7272727272725</c:v>
                </c:pt>
                <c:pt idx="28" formatCode="0.0">
                  <c:v>1330.6272727272726</c:v>
                </c:pt>
                <c:pt idx="29" formatCode="0.0">
                  <c:v>713.16363636363633</c:v>
                </c:pt>
                <c:pt idx="30" formatCode="0.0">
                  <c:v>883.59090909090901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44-4A1F-A140-1E8214377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046808"/>
        <c:axId val="402040144"/>
      </c:scatterChart>
      <c:valAx>
        <c:axId val="402046808"/>
        <c:scaling>
          <c:orientation val="minMax"/>
          <c:max val="2021"/>
          <c:min val="199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040144"/>
        <c:crosses val="autoZero"/>
        <c:crossBetween val="midCat"/>
        <c:majorUnit val="5"/>
        <c:minorUnit val="1"/>
      </c:valAx>
      <c:valAx>
        <c:axId val="402040144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046808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'All Recyclables'!$B$76:$AF$76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'All Recyclables'!$B$112:$AF$112</c:f>
              <c:numCache>
                <c:formatCode>0.0</c:formatCode>
                <c:ptCount val="31"/>
                <c:pt idx="1">
                  <c:v>22965.454545454544</c:v>
                </c:pt>
                <c:pt idx="2">
                  <c:v>29898.181818181816</c:v>
                </c:pt>
                <c:pt idx="3">
                  <c:v>32225.454545454544</c:v>
                </c:pt>
                <c:pt idx="4">
                  <c:v>29051.81818181818</c:v>
                </c:pt>
                <c:pt idx="5">
                  <c:v>21830.699999999997</c:v>
                </c:pt>
                <c:pt idx="6">
                  <c:v>29224.727272727272</c:v>
                </c:pt>
                <c:pt idx="7">
                  <c:v>25358.354545454542</c:v>
                </c:pt>
                <c:pt idx="8">
                  <c:v>25968.045454545456</c:v>
                </c:pt>
                <c:pt idx="9">
                  <c:v>26023.999999999996</c:v>
                </c:pt>
                <c:pt idx="10">
                  <c:v>25314.6</c:v>
                </c:pt>
                <c:pt idx="11">
                  <c:v>24817.899999999998</c:v>
                </c:pt>
                <c:pt idx="12">
                  <c:v>24747.772727272724</c:v>
                </c:pt>
                <c:pt idx="13">
                  <c:v>26206.701818181817</c:v>
                </c:pt>
                <c:pt idx="14">
                  <c:v>25335.1</c:v>
                </c:pt>
                <c:pt idx="15">
                  <c:v>23709.363636363636</c:v>
                </c:pt>
                <c:pt idx="16">
                  <c:v>22859.331818181814</c:v>
                </c:pt>
                <c:pt idx="17">
                  <c:v>23945.163636363632</c:v>
                </c:pt>
                <c:pt idx="18">
                  <c:v>24681.745454545449</c:v>
                </c:pt>
                <c:pt idx="19">
                  <c:v>22017.818181818184</c:v>
                </c:pt>
                <c:pt idx="20">
                  <c:v>21842.381818181817</c:v>
                </c:pt>
                <c:pt idx="21">
                  <c:v>22063.00909090909</c:v>
                </c:pt>
                <c:pt idx="22">
                  <c:v>21257.381818181817</c:v>
                </c:pt>
                <c:pt idx="23">
                  <c:v>20645.181818181816</c:v>
                </c:pt>
                <c:pt idx="24">
                  <c:v>25971.818181818184</c:v>
                </c:pt>
                <c:pt idx="25">
                  <c:v>25700.118181818179</c:v>
                </c:pt>
                <c:pt idx="26">
                  <c:v>26879</c:v>
                </c:pt>
                <c:pt idx="27">
                  <c:v>27758.672727272718</c:v>
                </c:pt>
                <c:pt idx="28">
                  <c:v>27619.281818181815</c:v>
                </c:pt>
                <c:pt idx="29">
                  <c:v>14668.209090909089</c:v>
                </c:pt>
                <c:pt idx="30">
                  <c:v>15934.28181818182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0A-4E91-8F33-595D77C04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172016"/>
        <c:axId val="434175936"/>
      </c:scatterChart>
      <c:valAx>
        <c:axId val="434172016"/>
        <c:scaling>
          <c:orientation val="minMax"/>
          <c:max val="2013"/>
          <c:min val="1997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5936"/>
        <c:crosses val="autoZero"/>
        <c:crossBetween val="midCat"/>
        <c:majorUnit val="5"/>
        <c:minorUnit val="1"/>
      </c:valAx>
      <c:valAx>
        <c:axId val="43417593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2016"/>
        <c:crosses val="autoZero"/>
        <c:crossBetween val="midCat"/>
        <c:majorUnit val="10000"/>
        <c:minorUnit val="2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'All Recyclables'!$B$76:$AF$76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'All Recyclables'!$B$112:$AF$112</c:f>
              <c:numCache>
                <c:formatCode>0.0</c:formatCode>
                <c:ptCount val="31"/>
                <c:pt idx="1">
                  <c:v>22965.454545454544</c:v>
                </c:pt>
                <c:pt idx="2">
                  <c:v>29898.181818181816</c:v>
                </c:pt>
                <c:pt idx="3">
                  <c:v>32225.454545454544</c:v>
                </c:pt>
                <c:pt idx="4">
                  <c:v>29051.81818181818</c:v>
                </c:pt>
                <c:pt idx="5">
                  <c:v>21830.699999999997</c:v>
                </c:pt>
                <c:pt idx="6">
                  <c:v>29224.727272727272</c:v>
                </c:pt>
                <c:pt idx="7">
                  <c:v>25358.354545454542</c:v>
                </c:pt>
                <c:pt idx="8">
                  <c:v>25968.045454545456</c:v>
                </c:pt>
                <c:pt idx="9">
                  <c:v>26023.999999999996</c:v>
                </c:pt>
                <c:pt idx="10">
                  <c:v>25314.6</c:v>
                </c:pt>
                <c:pt idx="11">
                  <c:v>24817.899999999998</c:v>
                </c:pt>
                <c:pt idx="12">
                  <c:v>24747.772727272724</c:v>
                </c:pt>
                <c:pt idx="13">
                  <c:v>26206.701818181817</c:v>
                </c:pt>
                <c:pt idx="14">
                  <c:v>25335.1</c:v>
                </c:pt>
                <c:pt idx="15">
                  <c:v>23709.363636363636</c:v>
                </c:pt>
                <c:pt idx="16">
                  <c:v>22859.331818181814</c:v>
                </c:pt>
                <c:pt idx="17">
                  <c:v>23945.163636363632</c:v>
                </c:pt>
                <c:pt idx="18">
                  <c:v>24681.745454545449</c:v>
                </c:pt>
                <c:pt idx="19">
                  <c:v>22017.818181818184</c:v>
                </c:pt>
                <c:pt idx="20">
                  <c:v>21842.381818181817</c:v>
                </c:pt>
                <c:pt idx="21">
                  <c:v>22063.00909090909</c:v>
                </c:pt>
                <c:pt idx="22">
                  <c:v>21257.381818181817</c:v>
                </c:pt>
                <c:pt idx="23">
                  <c:v>20645.181818181816</c:v>
                </c:pt>
                <c:pt idx="24">
                  <c:v>25971.818181818184</c:v>
                </c:pt>
                <c:pt idx="25">
                  <c:v>25700.118181818179</c:v>
                </c:pt>
                <c:pt idx="26">
                  <c:v>26879</c:v>
                </c:pt>
                <c:pt idx="27">
                  <c:v>27758.672727272718</c:v>
                </c:pt>
                <c:pt idx="28">
                  <c:v>27619.281818181815</c:v>
                </c:pt>
                <c:pt idx="29">
                  <c:v>14668.209090909089</c:v>
                </c:pt>
                <c:pt idx="30">
                  <c:v>15934.28181818182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16-4E07-AED4-9AA82FB0E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178288"/>
        <c:axId val="434177504"/>
      </c:scatterChart>
      <c:valAx>
        <c:axId val="434178288"/>
        <c:scaling>
          <c:orientation val="minMax"/>
          <c:max val="2018"/>
          <c:min val="1997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7504"/>
        <c:crosses val="autoZero"/>
        <c:crossBetween val="midCat"/>
        <c:majorUnit val="5"/>
        <c:minorUnit val="1"/>
      </c:valAx>
      <c:valAx>
        <c:axId val="434177504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8288"/>
        <c:crosses val="autoZero"/>
        <c:crossBetween val="midCat"/>
        <c:majorUnit val="10000"/>
        <c:minorUnit val="2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'All Recyclables'!$B$76:$AF$76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'All Recyclables'!$B$112:$AF$112</c:f>
              <c:numCache>
                <c:formatCode>0.0</c:formatCode>
                <c:ptCount val="31"/>
                <c:pt idx="1">
                  <c:v>22965.454545454544</c:v>
                </c:pt>
                <c:pt idx="2">
                  <c:v>29898.181818181816</c:v>
                </c:pt>
                <c:pt idx="3">
                  <c:v>32225.454545454544</c:v>
                </c:pt>
                <c:pt idx="4">
                  <c:v>29051.81818181818</c:v>
                </c:pt>
                <c:pt idx="5">
                  <c:v>21830.699999999997</c:v>
                </c:pt>
                <c:pt idx="6">
                  <c:v>29224.727272727272</c:v>
                </c:pt>
                <c:pt idx="7">
                  <c:v>25358.354545454542</c:v>
                </c:pt>
                <c:pt idx="8">
                  <c:v>25968.045454545456</c:v>
                </c:pt>
                <c:pt idx="9">
                  <c:v>26023.999999999996</c:v>
                </c:pt>
                <c:pt idx="10">
                  <c:v>25314.6</c:v>
                </c:pt>
                <c:pt idx="11">
                  <c:v>24817.899999999998</c:v>
                </c:pt>
                <c:pt idx="12">
                  <c:v>24747.772727272724</c:v>
                </c:pt>
                <c:pt idx="13">
                  <c:v>26206.701818181817</c:v>
                </c:pt>
                <c:pt idx="14">
                  <c:v>25335.1</c:v>
                </c:pt>
                <c:pt idx="15">
                  <c:v>23709.363636363636</c:v>
                </c:pt>
                <c:pt idx="16">
                  <c:v>22859.331818181814</c:v>
                </c:pt>
                <c:pt idx="17">
                  <c:v>23945.163636363632</c:v>
                </c:pt>
                <c:pt idx="18">
                  <c:v>24681.745454545449</c:v>
                </c:pt>
                <c:pt idx="19">
                  <c:v>22017.818181818184</c:v>
                </c:pt>
                <c:pt idx="20">
                  <c:v>21842.381818181817</c:v>
                </c:pt>
                <c:pt idx="21">
                  <c:v>22063.00909090909</c:v>
                </c:pt>
                <c:pt idx="22">
                  <c:v>21257.381818181817</c:v>
                </c:pt>
                <c:pt idx="23">
                  <c:v>20645.181818181816</c:v>
                </c:pt>
                <c:pt idx="24">
                  <c:v>25971.818181818184</c:v>
                </c:pt>
                <c:pt idx="25">
                  <c:v>25700.118181818179</c:v>
                </c:pt>
                <c:pt idx="26">
                  <c:v>26879</c:v>
                </c:pt>
                <c:pt idx="27">
                  <c:v>27758.672727272718</c:v>
                </c:pt>
                <c:pt idx="28">
                  <c:v>27619.281818181815</c:v>
                </c:pt>
                <c:pt idx="29">
                  <c:v>14668.209090909089</c:v>
                </c:pt>
                <c:pt idx="30">
                  <c:v>15934.28181818182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C7-4487-BC2C-47B76D74B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174760"/>
        <c:axId val="434175152"/>
      </c:scatterChart>
      <c:valAx>
        <c:axId val="434174760"/>
        <c:scaling>
          <c:orientation val="minMax"/>
          <c:max val="2020"/>
          <c:min val="1997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5152"/>
        <c:crosses val="autoZero"/>
        <c:crossBetween val="midCat"/>
        <c:majorUnit val="5"/>
        <c:minorUnit val="1"/>
      </c:valAx>
      <c:valAx>
        <c:axId val="434175152"/>
        <c:scaling>
          <c:orientation val="minMax"/>
          <c:max val="4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4760"/>
        <c:crosses val="autoZero"/>
        <c:crossBetween val="midCat"/>
        <c:majorUnit val="10000"/>
        <c:minorUnit val="2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'B&amp;L'!$O$3:$AD$3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'B&amp;L'!$O$39:$AD$39</c:f>
              <c:numCache>
                <c:formatCode>General</c:formatCode>
                <c:ptCount val="16"/>
                <c:pt idx="0">
                  <c:v>37630.959999999992</c:v>
                </c:pt>
                <c:pt idx="1">
                  <c:v>33142.380000000005</c:v>
                </c:pt>
                <c:pt idx="2">
                  <c:v>31958.239999999994</c:v>
                </c:pt>
                <c:pt idx="3">
                  <c:v>37368.550000000003</c:v>
                </c:pt>
                <c:pt idx="4">
                  <c:v>27321.97</c:v>
                </c:pt>
                <c:pt idx="5">
                  <c:v>41361.58</c:v>
                </c:pt>
                <c:pt idx="6">
                  <c:v>34838.081999999988</c:v>
                </c:pt>
                <c:pt idx="7">
                  <c:v>31656.22</c:v>
                </c:pt>
                <c:pt idx="8">
                  <c:v>34914.720000000016</c:v>
                </c:pt>
                <c:pt idx="9" formatCode="0.00_);[Red]\(0.00\)">
                  <c:v>27776.399999999998</c:v>
                </c:pt>
                <c:pt idx="10" formatCode="0.00_);[Red]\(0.00\)">
                  <c:v>25535.879999999997</c:v>
                </c:pt>
                <c:pt idx="11" formatCode="0.00_);[Red]\(0.00\)">
                  <c:v>28160.090000000007</c:v>
                </c:pt>
                <c:pt idx="12" formatCode="0.00_);[Red]\(0.00\)">
                  <c:v>28270.13</c:v>
                </c:pt>
                <c:pt idx="13" formatCode="0.00_);[Red]\(0.00\)">
                  <c:v>25179.970000000005</c:v>
                </c:pt>
                <c:pt idx="14" formatCode="0.00_);[Red]\(0.00\)">
                  <c:v>22432.400000000005</c:v>
                </c:pt>
                <c:pt idx="15" formatCode="0.00_);[Red]\(0.00\)">
                  <c:v>28059.14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13-4F35-8AB7-440FE1ADD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173584"/>
        <c:axId val="434175544"/>
      </c:scatterChart>
      <c:valAx>
        <c:axId val="434173584"/>
        <c:scaling>
          <c:orientation val="minMax"/>
          <c:max val="2018"/>
          <c:min val="2003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5544"/>
        <c:crosses val="autoZero"/>
        <c:crossBetween val="midCat"/>
        <c:majorUnit val="5"/>
      </c:valAx>
      <c:valAx>
        <c:axId val="434175544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3584"/>
        <c:crosses val="autoZero"/>
        <c:crossBetween val="midCat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Leaves</c:v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'B&amp;L'!$F$3:$AF$3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'B&amp;L'!$F$49:$T$49</c:f>
              <c:numCache>
                <c:formatCode>General</c:formatCode>
                <c:ptCount val="15"/>
                <c:pt idx="0">
                  <c:v>12569.718181818182</c:v>
                </c:pt>
                <c:pt idx="1">
                  <c:v>16489.393939393936</c:v>
                </c:pt>
                <c:pt idx="2">
                  <c:v>18181.81818181818</c:v>
                </c:pt>
                <c:pt idx="3">
                  <c:v>26363.63636363636</c:v>
                </c:pt>
                <c:pt idx="4">
                  <c:v>11818.181818181818</c:v>
                </c:pt>
                <c:pt idx="5">
                  <c:v>14999.999999999998</c:v>
                </c:pt>
                <c:pt idx="6">
                  <c:v>17272.727272727272</c:v>
                </c:pt>
                <c:pt idx="7">
                  <c:v>19398.863636363636</c:v>
                </c:pt>
                <c:pt idx="8">
                  <c:v>21310.990909090906</c:v>
                </c:pt>
                <c:pt idx="9">
                  <c:v>31166.136363636353</c:v>
                </c:pt>
                <c:pt idx="10">
                  <c:v>26914.945454545443</c:v>
                </c:pt>
                <c:pt idx="11">
                  <c:v>26111.818181818177</c:v>
                </c:pt>
                <c:pt idx="12">
                  <c:v>31415.499999999993</c:v>
                </c:pt>
                <c:pt idx="13">
                  <c:v>22632.018181818174</c:v>
                </c:pt>
                <c:pt idx="14">
                  <c:v>35680.336363636365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A-42A6-8520-353F586B70F4}"/>
            </c:ext>
          </c:extLst>
        </c:ser>
        <c:ser>
          <c:idx val="1"/>
          <c:order val="1"/>
          <c:tx>
            <c:v>Brush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'B&amp;L'!$F$47:$T$47</c:f>
              <c:numCache>
                <c:formatCode>General</c:formatCode>
                <c:ptCount val="15"/>
                <c:pt idx="0">
                  <c:v>20262.254545454543</c:v>
                </c:pt>
                <c:pt idx="1">
                  <c:v>31835.563636363637</c:v>
                </c:pt>
                <c:pt idx="2">
                  <c:v>52920.363636363632</c:v>
                </c:pt>
                <c:pt idx="3">
                  <c:v>46448.090909090904</c:v>
                </c:pt>
                <c:pt idx="4">
                  <c:v>37470.881818181813</c:v>
                </c:pt>
                <c:pt idx="5">
                  <c:v>28264.872727272726</c:v>
                </c:pt>
                <c:pt idx="6">
                  <c:v>32447.8</c:v>
                </c:pt>
                <c:pt idx="7">
                  <c:v>37089.454545454544</c:v>
                </c:pt>
                <c:pt idx="8">
                  <c:v>3190.409090909091</c:v>
                </c:pt>
                <c:pt idx="9">
                  <c:v>3043.8272727272729</c:v>
                </c:pt>
                <c:pt idx="10">
                  <c:v>3214.4909090909086</c:v>
                </c:pt>
                <c:pt idx="11">
                  <c:v>2941.1272727272717</c:v>
                </c:pt>
                <c:pt idx="12">
                  <c:v>2555.9090909090905</c:v>
                </c:pt>
                <c:pt idx="13">
                  <c:v>2206.1363636363631</c:v>
                </c:pt>
                <c:pt idx="14">
                  <c:v>1921.1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A-42A6-8520-353F586B70F4}"/>
            </c:ext>
          </c:extLst>
        </c:ser>
        <c:ser>
          <c:idx val="2"/>
          <c:order val="2"/>
          <c:tx>
            <c:v>Brush &amp; Leaves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'B&amp;L'!$F$45:$AF$45</c:f>
              <c:numCache>
                <c:formatCode>General</c:formatCode>
                <c:ptCount val="27"/>
                <c:pt idx="0">
                  <c:v>32831.972727272725</c:v>
                </c:pt>
                <c:pt idx="1">
                  <c:v>48324.957575757573</c:v>
                </c:pt>
                <c:pt idx="2">
                  <c:v>71102.181818181809</c:v>
                </c:pt>
                <c:pt idx="3">
                  <c:v>72811.727272727265</c:v>
                </c:pt>
                <c:pt idx="4">
                  <c:v>49289.063636363637</c:v>
                </c:pt>
                <c:pt idx="5">
                  <c:v>43264.872727272726</c:v>
                </c:pt>
                <c:pt idx="6">
                  <c:v>49720.527272727268</c:v>
                </c:pt>
                <c:pt idx="7">
                  <c:v>56488.318181818177</c:v>
                </c:pt>
                <c:pt idx="8">
                  <c:v>24501.399999999998</c:v>
                </c:pt>
                <c:pt idx="9">
                  <c:v>34209.963636363624</c:v>
                </c:pt>
                <c:pt idx="10">
                  <c:v>30129.436363636367</c:v>
                </c:pt>
                <c:pt idx="11">
                  <c:v>29052.945454545446</c:v>
                </c:pt>
                <c:pt idx="12">
                  <c:v>33971.409090909088</c:v>
                </c:pt>
                <c:pt idx="13">
                  <c:v>24838.154545454545</c:v>
                </c:pt>
                <c:pt idx="14">
                  <c:v>37601.436363636363</c:v>
                </c:pt>
                <c:pt idx="15">
                  <c:v>31670.983636363624</c:v>
                </c:pt>
                <c:pt idx="16">
                  <c:v>28778.381818181817</c:v>
                </c:pt>
                <c:pt idx="17">
                  <c:v>31740.654545454556</c:v>
                </c:pt>
                <c:pt idx="18">
                  <c:v>25251.272727272724</c:v>
                </c:pt>
                <c:pt idx="19">
                  <c:v>23214.43636363636</c:v>
                </c:pt>
                <c:pt idx="20">
                  <c:v>25600.081818181821</c:v>
                </c:pt>
                <c:pt idx="21">
                  <c:v>25700.118181818179</c:v>
                </c:pt>
                <c:pt idx="22">
                  <c:v>22890.881818181821</c:v>
                </c:pt>
                <c:pt idx="23">
                  <c:v>20393.090909090912</c:v>
                </c:pt>
                <c:pt idx="24">
                  <c:v>25508.30909090909</c:v>
                </c:pt>
                <c:pt idx="25">
                  <c:v>22025.109090909085</c:v>
                </c:pt>
                <c:pt idx="26">
                  <c:v>29117.263636363634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A-42A6-8520-353F586B7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178680"/>
        <c:axId val="434173976"/>
      </c:barChart>
      <c:catAx>
        <c:axId val="43417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3976"/>
        <c:crosses val="autoZero"/>
        <c:auto val="1"/>
        <c:lblAlgn val="ctr"/>
        <c:lblOffset val="100"/>
        <c:noMultiLvlLbl val="0"/>
      </c:catAx>
      <c:valAx>
        <c:axId val="434173976"/>
        <c:scaling>
          <c:orientation val="minMax"/>
          <c:max val="75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8680"/>
        <c:crosses val="autoZero"/>
        <c:crossBetween val="between"/>
        <c:majorUnit val="25000"/>
        <c:min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'B&amp;L'!$N$3:$AF$3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xVal>
          <c:yVal>
            <c:numRef>
              <c:f>'B&amp;L'!$N$39:$AF$39</c:f>
              <c:numCache>
                <c:formatCode>General</c:formatCode>
                <c:ptCount val="19"/>
                <c:pt idx="0">
                  <c:v>26951.54</c:v>
                </c:pt>
                <c:pt idx="1">
                  <c:v>37630.959999999992</c:v>
                </c:pt>
                <c:pt idx="2">
                  <c:v>33142.380000000005</c:v>
                </c:pt>
                <c:pt idx="3">
                  <c:v>31958.239999999994</c:v>
                </c:pt>
                <c:pt idx="4">
                  <c:v>37368.550000000003</c:v>
                </c:pt>
                <c:pt idx="5">
                  <c:v>27321.97</c:v>
                </c:pt>
                <c:pt idx="6">
                  <c:v>41361.58</c:v>
                </c:pt>
                <c:pt idx="7">
                  <c:v>34838.081999999988</c:v>
                </c:pt>
                <c:pt idx="8">
                  <c:v>31656.22</c:v>
                </c:pt>
                <c:pt idx="9">
                  <c:v>34914.720000000016</c:v>
                </c:pt>
                <c:pt idx="10" formatCode="0.00_);[Red]\(0.00\)">
                  <c:v>27776.399999999998</c:v>
                </c:pt>
                <c:pt idx="11" formatCode="0.00_);[Red]\(0.00\)">
                  <c:v>25535.879999999997</c:v>
                </c:pt>
                <c:pt idx="12" formatCode="0.00_);[Red]\(0.00\)">
                  <c:v>28160.090000000007</c:v>
                </c:pt>
                <c:pt idx="13" formatCode="0.00_);[Red]\(0.00\)">
                  <c:v>28270.13</c:v>
                </c:pt>
                <c:pt idx="14" formatCode="0.00_);[Red]\(0.00\)">
                  <c:v>25179.970000000005</c:v>
                </c:pt>
                <c:pt idx="15" formatCode="0.00_);[Red]\(0.00\)">
                  <c:v>22432.400000000005</c:v>
                </c:pt>
                <c:pt idx="16" formatCode="0.00_);[Red]\(0.00\)">
                  <c:v>28059.14</c:v>
                </c:pt>
                <c:pt idx="17" formatCode="0.00_);[Red]\(0.00\)">
                  <c:v>24227.619999999995</c:v>
                </c:pt>
                <c:pt idx="18" formatCode="0.00_);[Red]\(0.00\)">
                  <c:v>32028.99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00-44BB-ADC4-C81F43BE3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179072"/>
        <c:axId val="434172800"/>
      </c:scatterChart>
      <c:valAx>
        <c:axId val="434179072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2800"/>
        <c:crosses val="autoZero"/>
        <c:crossBetween val="midCat"/>
        <c:majorUnit val="5"/>
        <c:minorUnit val="1"/>
      </c:valAx>
      <c:valAx>
        <c:axId val="434172800"/>
        <c:scaling>
          <c:orientation val="minMax"/>
          <c:max val="5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Tons/yr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79072"/>
        <c:crosses val="autoZero"/>
        <c:crossBetween val="midCat"/>
        <c:majorUnit val="10000"/>
        <c:minorUnit val="2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Recovered!$O$3:$AC$3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xVal>
          <c:yVal>
            <c:numRef>
              <c:f>Recovered!$O$39:$AC$39</c:f>
              <c:numCache>
                <c:formatCode>General</c:formatCode>
                <c:ptCount val="15"/>
                <c:pt idx="0">
                  <c:v>66458.332000000024</c:v>
                </c:pt>
                <c:pt idx="1">
                  <c:v>61010.990000000013</c:v>
                </c:pt>
                <c:pt idx="2">
                  <c:v>58038.539999999994</c:v>
                </c:pt>
                <c:pt idx="3">
                  <c:v>62513.814999999995</c:v>
                </c:pt>
                <c:pt idx="4">
                  <c:v>53661.650000000009</c:v>
                </c:pt>
                <c:pt idx="5">
                  <c:v>68511.5</c:v>
                </c:pt>
                <c:pt idx="6">
                  <c:v>59057.682000000001</c:v>
                </c:pt>
                <c:pt idx="7">
                  <c:v>55682.840000000011</c:v>
                </c:pt>
                <c:pt idx="8">
                  <c:v>59184.03</c:v>
                </c:pt>
                <c:pt idx="9" formatCode="0.00_);[Red]\(0.00\)">
                  <c:v>51159.520000000004</c:v>
                </c:pt>
                <c:pt idx="10" formatCode="0.00_);[Red]\(0.00\)">
                  <c:v>48245.380000000005</c:v>
                </c:pt>
                <c:pt idx="11" formatCode="0.00_);[Red]\(0.00\)">
                  <c:v>56729.09</c:v>
                </c:pt>
                <c:pt idx="12" formatCode="0.00_);[Red]\(0.00\)">
                  <c:v>56540.26</c:v>
                </c:pt>
                <c:pt idx="13" formatCode="0.00_);[Red]\(0.00\)">
                  <c:v>54746.87000000001</c:v>
                </c:pt>
                <c:pt idx="14" formatCode="0.00_);[Red]\(0.00\)">
                  <c:v>52966.94000000001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5E-44C3-98FD-981A2D2F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927064"/>
        <c:axId val="430928632"/>
      </c:scatterChart>
      <c:valAx>
        <c:axId val="430927064"/>
        <c:scaling>
          <c:orientation val="minMax"/>
          <c:min val="2003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28632"/>
        <c:crosses val="autoZero"/>
        <c:crossBetween val="midCat"/>
        <c:majorUnit val="5"/>
      </c:valAx>
      <c:valAx>
        <c:axId val="430928632"/>
        <c:scaling>
          <c:orientation val="minMax"/>
          <c:max val="7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27064"/>
        <c:crosses val="autoZero"/>
        <c:crossBetween val="midCat"/>
        <c:majorUnit val="2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7"/>
            <c:spPr>
              <a:noFill/>
              <a:ln cmpd="sng">
                <a:solidFill>
                  <a:schemeClr val="tx1"/>
                </a:solidFill>
              </a:ln>
            </c:spPr>
          </c:marker>
          <c:xVal>
            <c:numRef>
              <c:f>'Total WS'!$O$3:$AE$3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xVal>
          <c:yVal>
            <c:numRef>
              <c:f>'Total WS'!$O$39:$AE$39</c:f>
              <c:numCache>
                <c:formatCode>General</c:formatCode>
                <c:ptCount val="17"/>
                <c:pt idx="0">
                  <c:v>283554.50700000004</c:v>
                </c:pt>
                <c:pt idx="1">
                  <c:v>285365.06000000006</c:v>
                </c:pt>
                <c:pt idx="2">
                  <c:v>279000.89999999997</c:v>
                </c:pt>
                <c:pt idx="3">
                  <c:v>282699.70500000002</c:v>
                </c:pt>
                <c:pt idx="4">
                  <c:v>260394.43999999997</c:v>
                </c:pt>
                <c:pt idx="5">
                  <c:v>266914.21999999997</c:v>
                </c:pt>
                <c:pt idx="6">
                  <c:v>248278.20199999999</c:v>
                </c:pt>
                <c:pt idx="7">
                  <c:v>242015.51</c:v>
                </c:pt>
                <c:pt idx="8">
                  <c:v>238505.78999999995</c:v>
                </c:pt>
                <c:pt idx="9" formatCode="0.00_);[Red]\(0.00\)">
                  <c:v>225276.95999999996</c:v>
                </c:pt>
                <c:pt idx="10" formatCode="0.00_);[Red]\(0.00\)">
                  <c:v>220841.61</c:v>
                </c:pt>
                <c:pt idx="11" formatCode="0.00_);[Red]\(0.00\)">
                  <c:v>227096.20999999993</c:v>
                </c:pt>
                <c:pt idx="12" formatCode="0.00_);[Red]\(0.00\)">
                  <c:v>226551.16</c:v>
                </c:pt>
                <c:pt idx="13" formatCode="0.00_);[Red]\(0.00\)">
                  <c:v>228307.33</c:v>
                </c:pt>
                <c:pt idx="14" formatCode="0.00_);[Red]\(0.00\)">
                  <c:v>228541.01</c:v>
                </c:pt>
                <c:pt idx="15" formatCode="0.00_);[Red]\(0.00\)">
                  <c:v>247035.93</c:v>
                </c:pt>
                <c:pt idx="16" formatCode="0.00_);[Red]\(0.00\)">
                  <c:v>237148.36000000002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0-49C7-BB0E-A47EDE178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922360"/>
        <c:axId val="430928240"/>
      </c:scatterChart>
      <c:valAx>
        <c:axId val="430922360"/>
        <c:scaling>
          <c:orientation val="minMax"/>
          <c:max val="2019"/>
          <c:min val="2003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0928240"/>
        <c:crosses val="autoZero"/>
        <c:crossBetween val="midCat"/>
        <c:majorUnit val="5"/>
        <c:minorUnit val="1"/>
      </c:valAx>
      <c:valAx>
        <c:axId val="4309282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0922360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7"/>
            <c:spPr>
              <a:noFill/>
              <a:ln cmpd="sng">
                <a:solidFill>
                  <a:schemeClr val="tx1"/>
                </a:solidFill>
              </a:ln>
            </c:spPr>
          </c:marker>
          <c:xVal>
            <c:numRef>
              <c:f>'Total WS'!$P$3:$AD$3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'Total WS'!$P$39:$AD$39</c:f>
              <c:numCache>
                <c:formatCode>General</c:formatCode>
                <c:ptCount val="15"/>
                <c:pt idx="0">
                  <c:v>285365.06000000006</c:v>
                </c:pt>
                <c:pt idx="1">
                  <c:v>279000.89999999997</c:v>
                </c:pt>
                <c:pt idx="2">
                  <c:v>282699.70500000002</c:v>
                </c:pt>
                <c:pt idx="3">
                  <c:v>260394.43999999997</c:v>
                </c:pt>
                <c:pt idx="4">
                  <c:v>266914.21999999997</c:v>
                </c:pt>
                <c:pt idx="5">
                  <c:v>248278.20199999999</c:v>
                </c:pt>
                <c:pt idx="6">
                  <c:v>242015.51</c:v>
                </c:pt>
                <c:pt idx="7">
                  <c:v>238505.78999999995</c:v>
                </c:pt>
                <c:pt idx="8" formatCode="0.00_);[Red]\(0.00\)">
                  <c:v>225276.95999999996</c:v>
                </c:pt>
                <c:pt idx="9" formatCode="0.00_);[Red]\(0.00\)">
                  <c:v>220841.61</c:v>
                </c:pt>
                <c:pt idx="10" formatCode="0.00_);[Red]\(0.00\)">
                  <c:v>227096.20999999993</c:v>
                </c:pt>
                <c:pt idx="11" formatCode="0.00_);[Red]\(0.00\)">
                  <c:v>226551.16</c:v>
                </c:pt>
                <c:pt idx="12" formatCode="0.00_);[Red]\(0.00\)">
                  <c:v>228307.33</c:v>
                </c:pt>
                <c:pt idx="13" formatCode="0.00_);[Red]\(0.00\)">
                  <c:v>228541.01</c:v>
                </c:pt>
                <c:pt idx="14" formatCode="0.00_);[Red]\(0.00\)">
                  <c:v>247035.93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A4-494E-936F-A97FB9D2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926672"/>
        <c:axId val="430925496"/>
      </c:scatterChart>
      <c:valAx>
        <c:axId val="430926672"/>
        <c:scaling>
          <c:orientation val="minMax"/>
          <c:max val="2018"/>
          <c:min val="2004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0925496"/>
        <c:crosses val="autoZero"/>
        <c:crossBetween val="midCat"/>
        <c:majorUnit val="2"/>
        <c:minorUnit val="1"/>
      </c:valAx>
      <c:valAx>
        <c:axId val="43092549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6350">
            <a:solidFill>
              <a:schemeClr val="tx1"/>
            </a:solidFill>
          </a:ln>
        </c:spPr>
        <c:txPr>
          <a:bodyPr/>
          <a:lstStyle/>
          <a:p>
            <a:pPr lvl="0">
              <a:defRPr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430926672"/>
        <c:crosses val="autoZero"/>
        <c:crossBetween val="midCat"/>
        <c:majorUnit val="100000"/>
        <c:minorUnit val="25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'Total WS'!$N$82:$AL$82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xVal>
          <c:yVal>
            <c:numRef>
              <c:f>'Total WS'!$N$118:$AL$118</c:f>
              <c:numCache>
                <c:formatCode>0.0</c:formatCode>
                <c:ptCount val="25"/>
                <c:pt idx="0">
                  <c:v>198038.90909090909</c:v>
                </c:pt>
                <c:pt idx="1">
                  <c:v>167750.01818181819</c:v>
                </c:pt>
                <c:pt idx="2">
                  <c:v>200531.46363636362</c:v>
                </c:pt>
                <c:pt idx="3">
                  <c:v>0</c:v>
                </c:pt>
                <c:pt idx="4">
                  <c:v>207897.19999999998</c:v>
                </c:pt>
                <c:pt idx="5">
                  <c:v>24817.899999999998</c:v>
                </c:pt>
                <c:pt idx="6">
                  <c:v>24747.772727272724</c:v>
                </c:pt>
                <c:pt idx="7">
                  <c:v>223566.8609090909</c:v>
                </c:pt>
                <c:pt idx="8">
                  <c:v>229293.34545454543</c:v>
                </c:pt>
                <c:pt idx="9">
                  <c:v>224584.23636363639</c:v>
                </c:pt>
                <c:pt idx="10">
                  <c:v>223028.32272727272</c:v>
                </c:pt>
                <c:pt idx="11">
                  <c:v>211884.0636363636</c:v>
                </c:pt>
                <c:pt idx="12">
                  <c:v>205047.85454545452</c:v>
                </c:pt>
                <c:pt idx="13">
                  <c:v>194036.47272727269</c:v>
                </c:pt>
                <c:pt idx="14">
                  <c:v>191235.71818181811</c:v>
                </c:pt>
                <c:pt idx="15">
                  <c:v>185082.79090909087</c:v>
                </c:pt>
                <c:pt idx="16">
                  <c:v>179545.96363636365</c:v>
                </c:pt>
                <c:pt idx="17">
                  <c:v>177550.66363636361</c:v>
                </c:pt>
                <c:pt idx="18">
                  <c:v>180851.01818181822</c:v>
                </c:pt>
                <c:pt idx="19">
                  <c:v>180255.48181818181</c:v>
                </c:pt>
                <c:pt idx="20">
                  <c:v>184661.23636363636</c:v>
                </c:pt>
                <c:pt idx="21">
                  <c:v>187371.46363636362</c:v>
                </c:pt>
                <c:pt idx="22">
                  <c:v>199069.80909090905</c:v>
                </c:pt>
                <c:pt idx="23">
                  <c:v>193564.30909090905</c:v>
                </c:pt>
                <c:pt idx="24">
                  <c:v>218677.02727272719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B6-4BBD-92B9-383F24A8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925888"/>
        <c:axId val="430927848"/>
      </c:scatterChart>
      <c:valAx>
        <c:axId val="430925888"/>
        <c:scaling>
          <c:orientation val="minMax"/>
          <c:max val="2021"/>
          <c:min val="199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27848"/>
        <c:crosses val="autoZero"/>
        <c:crossBetween val="midCat"/>
      </c:valAx>
      <c:valAx>
        <c:axId val="430927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2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District 1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'Total WS'!$L$3:$AF$3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'Total WS'!$L$4:$AF$4</c:f>
              <c:numCache>
                <c:formatCode>General</c:formatCode>
                <c:ptCount val="21"/>
                <c:pt idx="2">
                  <c:v>4812.51</c:v>
                </c:pt>
                <c:pt idx="3">
                  <c:v>5172.5600000000004</c:v>
                </c:pt>
                <c:pt idx="4">
                  <c:v>5091.8999999999996</c:v>
                </c:pt>
                <c:pt idx="5">
                  <c:v>4869.26</c:v>
                </c:pt>
                <c:pt idx="6">
                  <c:v>4760.42</c:v>
                </c:pt>
                <c:pt idx="7">
                  <c:v>4417.2199999999993</c:v>
                </c:pt>
                <c:pt idx="8">
                  <c:v>4900.4400000000005</c:v>
                </c:pt>
                <c:pt idx="9">
                  <c:v>4421.32</c:v>
                </c:pt>
                <c:pt idx="10">
                  <c:v>4267.9600000000009</c:v>
                </c:pt>
                <c:pt idx="11">
                  <c:v>4399.9799999999996</c:v>
                </c:pt>
                <c:pt idx="12" formatCode="0.00_);[Red]\(0.00\)">
                  <c:v>4175.4699999999993</c:v>
                </c:pt>
                <c:pt idx="13" formatCode="0.00_);[Red]\(0.00\)">
                  <c:v>4043.2299999999996</c:v>
                </c:pt>
                <c:pt idx="14" formatCode="0.00_);[Red]\(0.00\)">
                  <c:v>4190.6000000000004</c:v>
                </c:pt>
                <c:pt idx="15" formatCode="0.00_);[Red]\(0.00\)">
                  <c:v>4284.32</c:v>
                </c:pt>
                <c:pt idx="16" formatCode="0.00_);[Red]\(0.00\)">
                  <c:v>4024.94</c:v>
                </c:pt>
                <c:pt idx="17" formatCode="0.00_);[Red]\(0.00\)">
                  <c:v>4029.55</c:v>
                </c:pt>
                <c:pt idx="18" formatCode="0.00_);[Red]\(0.00\)">
                  <c:v>4255.37</c:v>
                </c:pt>
                <c:pt idx="19" formatCode="0.00_);[Red]\(0.00\)">
                  <c:v>3966.7799999999997</c:v>
                </c:pt>
                <c:pt idx="20" formatCode="0.00_);[Red]\(0.00\)">
                  <c:v>4062.35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F4-45E6-B460-FE8B5B274061}"/>
            </c:ext>
          </c:extLst>
        </c:ser>
        <c:ser>
          <c:idx val="1"/>
          <c:order val="1"/>
          <c:tx>
            <c:v>District 18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'Total WS'!$L$3:$AF$3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'Total WS'!$S$100:$AL$100</c:f>
              <c:numCache>
                <c:formatCode>General</c:formatCode>
                <c:ptCount val="20"/>
                <c:pt idx="2" formatCode="0.0">
                  <c:v>8554.8272727272724</c:v>
                </c:pt>
                <c:pt idx="3" formatCode="0.0">
                  <c:v>8600.1727272727258</c:v>
                </c:pt>
                <c:pt idx="4" formatCode="0.0">
                  <c:v>8366.3818181818187</c:v>
                </c:pt>
                <c:pt idx="5" formatCode="0.0">
                  <c:v>8233.8545454545438</c:v>
                </c:pt>
                <c:pt idx="6" formatCode="0.0">
                  <c:v>7784.1545454545449</c:v>
                </c:pt>
                <c:pt idx="7" formatCode="0.0">
                  <c:v>7550.7272727272712</c:v>
                </c:pt>
                <c:pt idx="8" formatCode="0.0">
                  <c:v>7294.0909090909081</c:v>
                </c:pt>
                <c:pt idx="9" formatCode="0.0">
                  <c:v>7193.1090909090908</c:v>
                </c:pt>
                <c:pt idx="10" formatCode="0.0">
                  <c:v>7152.1636363636353</c:v>
                </c:pt>
                <c:pt idx="11" formatCode="0.0">
                  <c:v>7273.2181818181816</c:v>
                </c:pt>
                <c:pt idx="12" formatCode="0.0">
                  <c:v>7236.1909090909085</c:v>
                </c:pt>
                <c:pt idx="13" formatCode="0.0">
                  <c:v>7312.0090909090904</c:v>
                </c:pt>
                <c:pt idx="14" formatCode="0.0">
                  <c:v>7131.9818181818173</c:v>
                </c:pt>
                <c:pt idx="15" formatCode="0.0">
                  <c:v>7103.7363636363625</c:v>
                </c:pt>
                <c:pt idx="16" formatCode="0.0">
                  <c:v>7291.4454545454537</c:v>
                </c:pt>
                <c:pt idx="17" formatCode="0.0">
                  <c:v>7172.9272727272728</c:v>
                </c:pt>
                <c:pt idx="18" formatCode="0.0">
                  <c:v>7268.0090909090895</c:v>
                </c:pt>
                <c:pt idx="19" formatCode="0.0">
                  <c:v>8069.7090909090903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F4-45E6-B460-FE8B5B274061}"/>
            </c:ext>
          </c:extLst>
        </c:ser>
        <c:ser>
          <c:idx val="2"/>
          <c:order val="2"/>
          <c:tx>
            <c:v>District 31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'Total WS'!$S$43:$AL$43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'Total WS'!$S$113:$AL$113</c:f>
              <c:numCache>
                <c:formatCode>General</c:formatCode>
                <c:ptCount val="20"/>
                <c:pt idx="2" formatCode="0.0">
                  <c:v>13268.490909090906</c:v>
                </c:pt>
                <c:pt idx="3" formatCode="0.0">
                  <c:v>13049.772727272728</c:v>
                </c:pt>
                <c:pt idx="4" formatCode="0.0">
                  <c:v>12252.854545454547</c:v>
                </c:pt>
                <c:pt idx="5" formatCode="0.0">
                  <c:v>12178.40909090909</c:v>
                </c:pt>
                <c:pt idx="6" formatCode="0.0">
                  <c:v>12003.390909090906</c:v>
                </c:pt>
                <c:pt idx="7" formatCode="0.0">
                  <c:v>11214.845454545452</c:v>
                </c:pt>
                <c:pt idx="8" formatCode="0.0">
                  <c:v>10858.190909090907</c:v>
                </c:pt>
                <c:pt idx="9" formatCode="0.0">
                  <c:v>10663.754545454543</c:v>
                </c:pt>
                <c:pt idx="10" formatCode="0.0">
                  <c:v>10280.281818181818</c:v>
                </c:pt>
                <c:pt idx="11" formatCode="0.0">
                  <c:v>9908.818181818182</c:v>
                </c:pt>
                <c:pt idx="12" formatCode="0.0">
                  <c:v>10021.845454545453</c:v>
                </c:pt>
                <c:pt idx="13" formatCode="0.0">
                  <c:v>10375.409090909088</c:v>
                </c:pt>
                <c:pt idx="14" formatCode="0.0">
                  <c:v>10543.063636363637</c:v>
                </c:pt>
                <c:pt idx="15" formatCode="0.0">
                  <c:v>11307.499999999998</c:v>
                </c:pt>
                <c:pt idx="16" formatCode="0.0">
                  <c:v>12037.063636363635</c:v>
                </c:pt>
                <c:pt idx="17" formatCode="0.0">
                  <c:v>12064.045454545454</c:v>
                </c:pt>
                <c:pt idx="18" formatCode="0.0">
                  <c:v>12350.790909090909</c:v>
                </c:pt>
                <c:pt idx="19" formatCode="0.0">
                  <c:v>14289.390909090907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F4-45E6-B460-FE8B5B274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926280"/>
        <c:axId val="430923536"/>
      </c:scatterChart>
      <c:valAx>
        <c:axId val="430926280"/>
        <c:scaling>
          <c:orientation val="minMax"/>
          <c:max val="2021"/>
          <c:min val="200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23536"/>
        <c:crosses val="autoZero"/>
        <c:crossBetween val="midCat"/>
      </c:valAx>
      <c:valAx>
        <c:axId val="430923536"/>
        <c:scaling>
          <c:orientation val="minMax"/>
          <c:max val="2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26280"/>
        <c:crosses val="autoZero"/>
        <c:crossBetween val="midCat"/>
        <c:majorUnit val="5000"/>
        <c:min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pct'!$O$39:$Z$39</c:f>
              <c:numCache>
                <c:formatCode>0.0%</c:formatCode>
                <c:ptCount val="12"/>
                <c:pt idx="0">
                  <c:v>0.11722086945988949</c:v>
                </c:pt>
                <c:pt idx="1">
                  <c:v>0.11049208580291035</c:v>
                </c:pt>
                <c:pt idx="2">
                  <c:v>0.10557002584088108</c:v>
                </c:pt>
                <c:pt idx="3">
                  <c:v>0.10249519674743306</c:v>
                </c:pt>
                <c:pt idx="4">
                  <c:v>0.11301068719098399</c:v>
                </c:pt>
                <c:pt idx="5">
                  <c:v>0.12037065937246401</c:v>
                </c:pt>
                <c:pt idx="6">
                  <c:v>0.11347257488423455</c:v>
                </c:pt>
                <c:pt idx="7">
                  <c:v>0.11421706167576438</c:v>
                </c:pt>
                <c:pt idx="8">
                  <c:v>0.11920616164549852</c:v>
                </c:pt>
                <c:pt idx="9">
                  <c:v>0.11839520860092749</c:v>
                </c:pt>
                <c:pt idx="10">
                  <c:v>0.1162776944639566</c:v>
                </c:pt>
                <c:pt idx="11">
                  <c:v>0.14360891325315883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47-49EA-974E-9131FBCF1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923928"/>
        <c:axId val="430924320"/>
      </c:scatterChart>
      <c:valAx>
        <c:axId val="43092392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0924320"/>
        <c:crosses val="autoZero"/>
        <c:crossBetween val="midCat"/>
      </c:valAx>
      <c:valAx>
        <c:axId val="43092432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0923928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>
        <c:manualLayout>
          <c:layoutTarget val="inner"/>
          <c:xMode val="edge"/>
          <c:yMode val="edge"/>
          <c:x val="0.12225131497117077"/>
          <c:y val="4.6770924467774866E-2"/>
          <c:w val="0.83453583362320671"/>
          <c:h val="0.72112459900845727"/>
        </c:manualLayout>
      </c:layout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pct'!$O$4:$Z$4</c:f>
              <c:numCache>
                <c:formatCode>0.0%</c:formatCode>
                <c:ptCount val="12"/>
                <c:pt idx="0">
                  <c:v>0.20580191421022037</c:v>
                </c:pt>
                <c:pt idx="1">
                  <c:v>0.19663613969331592</c:v>
                </c:pt>
                <c:pt idx="2">
                  <c:v>0.1485739303247641</c:v>
                </c:pt>
                <c:pt idx="3">
                  <c:v>0.15991142972235833</c:v>
                </c:pt>
                <c:pt idx="4">
                  <c:v>0.1670762258852064</c:v>
                </c:pt>
                <c:pt idx="5">
                  <c:v>0.20203482328482331</c:v>
                </c:pt>
                <c:pt idx="6">
                  <c:v>0.20540038904650168</c:v>
                </c:pt>
                <c:pt idx="7">
                  <c:v>0.21174056322006626</c:v>
                </c:pt>
                <c:pt idx="8">
                  <c:v>0.20485842052021899</c:v>
                </c:pt>
                <c:pt idx="9">
                  <c:v>0.20238171068555977</c:v>
                </c:pt>
                <c:pt idx="10">
                  <c:v>0.2091744269715255</c:v>
                </c:pt>
                <c:pt idx="11">
                  <c:v>0.24202394659376433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9-4B74-9D2A-F384634BE68E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pct'!$O$5:$Z$5</c:f>
              <c:numCache>
                <c:formatCode>0.0%</c:formatCode>
                <c:ptCount val="12"/>
                <c:pt idx="0">
                  <c:v>0.19693856410709251</c:v>
                </c:pt>
                <c:pt idx="1">
                  <c:v>0.2094090496991676</c:v>
                </c:pt>
                <c:pt idx="2">
                  <c:v>0.17920008574337723</c:v>
                </c:pt>
                <c:pt idx="3">
                  <c:v>0.17616173977872962</c:v>
                </c:pt>
                <c:pt idx="4">
                  <c:v>0.17425465816019872</c:v>
                </c:pt>
                <c:pt idx="5">
                  <c:v>0.19891718246908865</c:v>
                </c:pt>
                <c:pt idx="6">
                  <c:v>0.18847895361342268</c:v>
                </c:pt>
                <c:pt idx="7">
                  <c:v>0.19622695675354235</c:v>
                </c:pt>
                <c:pt idx="8">
                  <c:v>0.18842137404580153</c:v>
                </c:pt>
                <c:pt idx="9">
                  <c:v>0.19060175994785339</c:v>
                </c:pt>
                <c:pt idx="10">
                  <c:v>0.18531572088615092</c:v>
                </c:pt>
                <c:pt idx="11">
                  <c:v>0.23222387384476187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9-4B74-9D2A-F384634BE68E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pct'!$O$6:$Z$6</c:f>
              <c:numCache>
                <c:formatCode>0.0%</c:formatCode>
                <c:ptCount val="12"/>
                <c:pt idx="0">
                  <c:v>0.14294159394940406</c:v>
                </c:pt>
                <c:pt idx="1">
                  <c:v>0.13541461923169321</c:v>
                </c:pt>
                <c:pt idx="2">
                  <c:v>0.13497806571205806</c:v>
                </c:pt>
                <c:pt idx="3">
                  <c:v>0.13514952304901981</c:v>
                </c:pt>
                <c:pt idx="4">
                  <c:v>0.15112351663597401</c:v>
                </c:pt>
                <c:pt idx="5">
                  <c:v>0.14728002957755754</c:v>
                </c:pt>
                <c:pt idx="6">
                  <c:v>0.13290692718983788</c:v>
                </c:pt>
                <c:pt idx="7">
                  <c:v>0.13230052843994078</c:v>
                </c:pt>
                <c:pt idx="8">
                  <c:v>0.13787240117652874</c:v>
                </c:pt>
                <c:pt idx="9">
                  <c:v>0.13911150668865538</c:v>
                </c:pt>
                <c:pt idx="10">
                  <c:v>0.13730778984254327</c:v>
                </c:pt>
                <c:pt idx="11">
                  <c:v>0.17046694907860682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9-4B74-9D2A-F384634BE68E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pct'!$O$7:$Z$7</c:f>
              <c:numCache>
                <c:formatCode>0.0%</c:formatCode>
                <c:ptCount val="12"/>
                <c:pt idx="0">
                  <c:v>0.11330660085542146</c:v>
                </c:pt>
                <c:pt idx="1">
                  <c:v>0.10475983560552571</c:v>
                </c:pt>
                <c:pt idx="2">
                  <c:v>9.9392915355945216E-2</c:v>
                </c:pt>
                <c:pt idx="3">
                  <c:v>9.4892136251126288E-2</c:v>
                </c:pt>
                <c:pt idx="4">
                  <c:v>0.10544640536709918</c:v>
                </c:pt>
                <c:pt idx="5">
                  <c:v>0.11475384548505208</c:v>
                </c:pt>
                <c:pt idx="6">
                  <c:v>0.11114709748709253</c:v>
                </c:pt>
                <c:pt idx="7">
                  <c:v>0.10153261041812871</c:v>
                </c:pt>
                <c:pt idx="8">
                  <c:v>0.10909300902371125</c:v>
                </c:pt>
                <c:pt idx="9">
                  <c:v>0.11444228581159006</c:v>
                </c:pt>
                <c:pt idx="10">
                  <c:v>0.11539625887039556</c:v>
                </c:pt>
                <c:pt idx="11">
                  <c:v>0.14719857423914892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9-4B74-9D2A-F384634BE68E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pct'!$O$8:$Z$8</c:f>
              <c:numCache>
                <c:formatCode>0.0%</c:formatCode>
                <c:ptCount val="12"/>
                <c:pt idx="0">
                  <c:v>9.5253791350104935E-2</c:v>
                </c:pt>
                <c:pt idx="1">
                  <c:v>8.5068753777584216E-2</c:v>
                </c:pt>
                <c:pt idx="2">
                  <c:v>8.4659126764316112E-2</c:v>
                </c:pt>
                <c:pt idx="3">
                  <c:v>8.2060201507388075E-2</c:v>
                </c:pt>
                <c:pt idx="4">
                  <c:v>9.3698311488772126E-2</c:v>
                </c:pt>
                <c:pt idx="5">
                  <c:v>0.10713671008576651</c:v>
                </c:pt>
                <c:pt idx="6">
                  <c:v>9.6831893074439485E-2</c:v>
                </c:pt>
                <c:pt idx="7">
                  <c:v>9.6268805816299291E-2</c:v>
                </c:pt>
                <c:pt idx="8">
                  <c:v>9.7619060294543022E-2</c:v>
                </c:pt>
                <c:pt idx="9">
                  <c:v>0.10032875758935521</c:v>
                </c:pt>
                <c:pt idx="10">
                  <c:v>0.10308490133261847</c:v>
                </c:pt>
                <c:pt idx="11">
                  <c:v>0.13411774347664929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9-4B74-9D2A-F384634B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925104"/>
        <c:axId val="430921184"/>
      </c:scatterChart>
      <c:valAx>
        <c:axId val="43092510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0921184"/>
        <c:crosses val="autoZero"/>
        <c:crossBetween val="midCat"/>
      </c:valAx>
      <c:valAx>
        <c:axId val="43092118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0925104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pct'!$O$9:$Z$9</c:f>
              <c:numCache>
                <c:formatCode>0.0%</c:formatCode>
                <c:ptCount val="12"/>
                <c:pt idx="0">
                  <c:v>0.20047120649794453</c:v>
                </c:pt>
                <c:pt idx="1">
                  <c:v>0.18235905507769562</c:v>
                </c:pt>
                <c:pt idx="2">
                  <c:v>0.17321797028072061</c:v>
                </c:pt>
                <c:pt idx="3">
                  <c:v>0.17033555905243905</c:v>
                </c:pt>
                <c:pt idx="4">
                  <c:v>0.17748242240077383</c:v>
                </c:pt>
                <c:pt idx="5">
                  <c:v>0.18130525668057226</c:v>
                </c:pt>
                <c:pt idx="6">
                  <c:v>0.17206696950529968</c:v>
                </c:pt>
                <c:pt idx="7">
                  <c:v>0.17017237120592038</c:v>
                </c:pt>
                <c:pt idx="8">
                  <c:v>0.16962062256809335</c:v>
                </c:pt>
                <c:pt idx="9">
                  <c:v>0.16824288750658112</c:v>
                </c:pt>
                <c:pt idx="10">
                  <c:v>0.16670961352876681</c:v>
                </c:pt>
                <c:pt idx="11">
                  <c:v>0.20575219053452007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26-4F02-BAA2-1ECEE5FA5DB9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pct'!$O$10:$Z$10</c:f>
              <c:numCache>
                <c:formatCode>0.0%</c:formatCode>
                <c:ptCount val="12"/>
                <c:pt idx="0">
                  <c:v>0.26601553622107355</c:v>
                </c:pt>
                <c:pt idx="1">
                  <c:v>0.15879933785111994</c:v>
                </c:pt>
                <c:pt idx="2">
                  <c:v>0.16138853237023548</c:v>
                </c:pt>
                <c:pt idx="3">
                  <c:v>0.16680469219465641</c:v>
                </c:pt>
                <c:pt idx="4">
                  <c:v>0.16502287775351554</c:v>
                </c:pt>
                <c:pt idx="5">
                  <c:v>0.17496118622614304</c:v>
                </c:pt>
                <c:pt idx="6">
                  <c:v>0.16669368154133141</c:v>
                </c:pt>
                <c:pt idx="7">
                  <c:v>0.16523363543685513</c:v>
                </c:pt>
                <c:pt idx="8">
                  <c:v>0.16386099789022546</c:v>
                </c:pt>
                <c:pt idx="9">
                  <c:v>0.15887103289013685</c:v>
                </c:pt>
                <c:pt idx="10">
                  <c:v>0.16746064653925205</c:v>
                </c:pt>
                <c:pt idx="11">
                  <c:v>0.20360177166964671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26-4F02-BAA2-1ECEE5FA5DB9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pct'!$O$11:$Z$11</c:f>
              <c:numCache>
                <c:formatCode>0.0%</c:formatCode>
                <c:ptCount val="12"/>
                <c:pt idx="0">
                  <c:v>0.10504366448207281</c:v>
                </c:pt>
                <c:pt idx="1">
                  <c:v>0.11564622171508296</c:v>
                </c:pt>
                <c:pt idx="2">
                  <c:v>0.15450443481848189</c:v>
                </c:pt>
                <c:pt idx="3">
                  <c:v>0.15482353073139546</c:v>
                </c:pt>
                <c:pt idx="4">
                  <c:v>0.16298188156290136</c:v>
                </c:pt>
                <c:pt idx="5">
                  <c:v>0.17066580164836376</c:v>
                </c:pt>
                <c:pt idx="6">
                  <c:v>0.17115127435366709</c:v>
                </c:pt>
                <c:pt idx="7">
                  <c:v>0.19713963863180478</c:v>
                </c:pt>
                <c:pt idx="8">
                  <c:v>0.20332541929489534</c:v>
                </c:pt>
                <c:pt idx="9">
                  <c:v>0.18952573682568402</c:v>
                </c:pt>
                <c:pt idx="10">
                  <c:v>0.19074629134297591</c:v>
                </c:pt>
                <c:pt idx="11">
                  <c:v>0.19903275822500688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26-4F02-BAA2-1ECEE5FA5DB9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pct'!$O$12:$Z$12</c:f>
              <c:numCache>
                <c:formatCode>0.0%</c:formatCode>
                <c:ptCount val="12"/>
                <c:pt idx="0">
                  <c:v>0.19529268892907206</c:v>
                </c:pt>
                <c:pt idx="1">
                  <c:v>0.22464815769555632</c:v>
                </c:pt>
                <c:pt idx="2">
                  <c:v>0.13605912764872932</c:v>
                </c:pt>
                <c:pt idx="3">
                  <c:v>0.13145364941985294</c:v>
                </c:pt>
                <c:pt idx="4">
                  <c:v>0.13288110682438067</c:v>
                </c:pt>
                <c:pt idx="5">
                  <c:v>0.13434501227404594</c:v>
                </c:pt>
                <c:pt idx="6">
                  <c:v>0.12814068945444776</c:v>
                </c:pt>
                <c:pt idx="7">
                  <c:v>0.12267992905638211</c:v>
                </c:pt>
                <c:pt idx="8">
                  <c:v>0.11901153620140416</c:v>
                </c:pt>
                <c:pt idx="9">
                  <c:v>0.11465479698431641</c:v>
                </c:pt>
                <c:pt idx="10">
                  <c:v>0.11565195495722341</c:v>
                </c:pt>
                <c:pt idx="11">
                  <c:v>0.14777160384879892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26-4F02-BAA2-1ECEE5FA5DB9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pct'!$O$13:$Z$13</c:f>
              <c:numCache>
                <c:formatCode>0.0%</c:formatCode>
                <c:ptCount val="12"/>
                <c:pt idx="0">
                  <c:v>0.10349292954978566</c:v>
                </c:pt>
                <c:pt idx="1">
                  <c:v>0.10307009132083265</c:v>
                </c:pt>
                <c:pt idx="2">
                  <c:v>0.102368660658067</c:v>
                </c:pt>
                <c:pt idx="3">
                  <c:v>9.9677395219463685E-2</c:v>
                </c:pt>
                <c:pt idx="4">
                  <c:v>0.10494732466151632</c:v>
                </c:pt>
                <c:pt idx="5">
                  <c:v>0.11079100713167507</c:v>
                </c:pt>
                <c:pt idx="6">
                  <c:v>5.9389277111390831E-2</c:v>
                </c:pt>
                <c:pt idx="7">
                  <c:v>0.10462594195493502</c:v>
                </c:pt>
                <c:pt idx="8">
                  <c:v>8.3085219931464518E-2</c:v>
                </c:pt>
                <c:pt idx="9">
                  <c:v>8.6607476716783913E-2</c:v>
                </c:pt>
                <c:pt idx="10">
                  <c:v>8.2602686966175051E-2</c:v>
                </c:pt>
                <c:pt idx="11">
                  <c:v>0.10675885675885675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726-4F02-BAA2-1ECEE5FA5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51416"/>
        <c:axId val="433351808"/>
      </c:scatterChart>
      <c:valAx>
        <c:axId val="433351416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51808"/>
        <c:crosses val="autoZero"/>
        <c:crossBetween val="midCat"/>
      </c:valAx>
      <c:valAx>
        <c:axId val="43335180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51416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pct'!$O$14:$Z$14</c:f>
              <c:numCache>
                <c:formatCode>0.0%</c:formatCode>
                <c:ptCount val="12"/>
                <c:pt idx="0">
                  <c:v>0.13338616925582658</c:v>
                </c:pt>
                <c:pt idx="1">
                  <c:v>0.12892694381558253</c:v>
                </c:pt>
                <c:pt idx="2">
                  <c:v>0.1239058225786253</c:v>
                </c:pt>
                <c:pt idx="3">
                  <c:v>0.11436887573381772</c:v>
                </c:pt>
                <c:pt idx="4">
                  <c:v>0.11348634484337222</c:v>
                </c:pt>
                <c:pt idx="5">
                  <c:v>0.11763403313982664</c:v>
                </c:pt>
                <c:pt idx="6">
                  <c:v>0.11991252877197559</c:v>
                </c:pt>
                <c:pt idx="7">
                  <c:v>0.11854611928275341</c:v>
                </c:pt>
                <c:pt idx="8">
                  <c:v>0.12161998123582618</c:v>
                </c:pt>
                <c:pt idx="9">
                  <c:v>0.11923447564240681</c:v>
                </c:pt>
                <c:pt idx="10">
                  <c:v>0.11732168746959845</c:v>
                </c:pt>
                <c:pt idx="11">
                  <c:v>0.14277972944844272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F8-4E53-82C4-054E771EFC4D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pct'!$O$15:$Z$15</c:f>
              <c:numCache>
                <c:formatCode>0.0%</c:formatCode>
                <c:ptCount val="12"/>
                <c:pt idx="0">
                  <c:v>0.10354708091345068</c:v>
                </c:pt>
                <c:pt idx="1">
                  <c:v>9.600275790743773E-2</c:v>
                </c:pt>
                <c:pt idx="2">
                  <c:v>8.7555356876769491E-2</c:v>
                </c:pt>
                <c:pt idx="3">
                  <c:v>9.2381433139787653E-2</c:v>
                </c:pt>
                <c:pt idx="4">
                  <c:v>0.1052448469333444</c:v>
                </c:pt>
                <c:pt idx="5">
                  <c:v>0.11214321905083599</c:v>
                </c:pt>
                <c:pt idx="6">
                  <c:v>0.13072474510243307</c:v>
                </c:pt>
                <c:pt idx="7">
                  <c:v>0.10862066298513466</c:v>
                </c:pt>
                <c:pt idx="8">
                  <c:v>0.10231386746419015</c:v>
                </c:pt>
                <c:pt idx="9">
                  <c:v>9.513486979863929E-2</c:v>
                </c:pt>
                <c:pt idx="10">
                  <c:v>9.9068261925826059E-2</c:v>
                </c:pt>
                <c:pt idx="11">
                  <c:v>0.13067467840615277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F8-4E53-82C4-054E771EFC4D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pct'!$O$16:$Z$16</c:f>
              <c:numCache>
                <c:formatCode>0.0%</c:formatCode>
                <c:ptCount val="12"/>
                <c:pt idx="0">
                  <c:v>0.11089741284610129</c:v>
                </c:pt>
                <c:pt idx="1">
                  <c:v>0.10789582198622691</c:v>
                </c:pt>
                <c:pt idx="2">
                  <c:v>0.10575431972760561</c:v>
                </c:pt>
                <c:pt idx="3">
                  <c:v>0.10185696343206763</c:v>
                </c:pt>
                <c:pt idx="4">
                  <c:v>0.11713576648863623</c:v>
                </c:pt>
                <c:pt idx="5">
                  <c:v>0.11982814905570648</c:v>
                </c:pt>
                <c:pt idx="6">
                  <c:v>0.10520590238835892</c:v>
                </c:pt>
                <c:pt idx="7">
                  <c:v>0.10177884340199828</c:v>
                </c:pt>
                <c:pt idx="8">
                  <c:v>0.10831954640306611</c:v>
                </c:pt>
                <c:pt idx="9">
                  <c:v>0.10898339571311615</c:v>
                </c:pt>
                <c:pt idx="10">
                  <c:v>0.10691374306820797</c:v>
                </c:pt>
                <c:pt idx="11">
                  <c:v>0.13102932153538421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F8-4E53-82C4-054E771EFC4D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pct'!$O$17:$Z$17</c:f>
              <c:numCache>
                <c:formatCode>0.0%</c:formatCode>
                <c:ptCount val="12"/>
                <c:pt idx="0">
                  <c:v>0.11985415994118652</c:v>
                </c:pt>
                <c:pt idx="1">
                  <c:v>0.11320499164185729</c:v>
                </c:pt>
                <c:pt idx="2">
                  <c:v>0.10966833062811991</c:v>
                </c:pt>
                <c:pt idx="3">
                  <c:v>0.11297090958839927</c:v>
                </c:pt>
                <c:pt idx="4">
                  <c:v>0.13511669888935374</c:v>
                </c:pt>
                <c:pt idx="5">
                  <c:v>0.14390937101572462</c:v>
                </c:pt>
                <c:pt idx="6">
                  <c:v>0.13096025053606622</c:v>
                </c:pt>
                <c:pt idx="7">
                  <c:v>0.12690799474402906</c:v>
                </c:pt>
                <c:pt idx="8">
                  <c:v>0.12559458442248106</c:v>
                </c:pt>
                <c:pt idx="9">
                  <c:v>0.12137782249503064</c:v>
                </c:pt>
                <c:pt idx="10">
                  <c:v>0.11906845156838171</c:v>
                </c:pt>
                <c:pt idx="11">
                  <c:v>0.14771345276395345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F8-4E53-82C4-054E771EFC4D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pct'!$O$18:$Z$18</c:f>
              <c:numCache>
                <c:formatCode>0.0%</c:formatCode>
                <c:ptCount val="12"/>
                <c:pt idx="0">
                  <c:v>0.13537238863872031</c:v>
                </c:pt>
                <c:pt idx="1">
                  <c:v>0.12365639705872494</c:v>
                </c:pt>
                <c:pt idx="2">
                  <c:v>0.10670742010968824</c:v>
                </c:pt>
                <c:pt idx="3">
                  <c:v>0.10372699148821377</c:v>
                </c:pt>
                <c:pt idx="4">
                  <c:v>0.11604830994198244</c:v>
                </c:pt>
                <c:pt idx="5">
                  <c:v>0.12380861910642475</c:v>
                </c:pt>
                <c:pt idx="6">
                  <c:v>0.15473911424461412</c:v>
                </c:pt>
                <c:pt idx="7">
                  <c:v>0.10959334401855686</c:v>
                </c:pt>
                <c:pt idx="8">
                  <c:v>0.1326364017681412</c:v>
                </c:pt>
                <c:pt idx="9">
                  <c:v>0.13615454939903326</c:v>
                </c:pt>
                <c:pt idx="10">
                  <c:v>0.13826150795100839</c:v>
                </c:pt>
                <c:pt idx="11">
                  <c:v>0.16179613258591907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FF8-4E53-82C4-054E771EF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52200"/>
        <c:axId val="433352592"/>
      </c:scatterChart>
      <c:valAx>
        <c:axId val="433352200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52592"/>
        <c:crosses val="autoZero"/>
        <c:crossBetween val="midCat"/>
      </c:valAx>
      <c:valAx>
        <c:axId val="43335259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52200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pct'!$O$19:$Z$19</c:f>
              <c:numCache>
                <c:formatCode>0.0%</c:formatCode>
                <c:ptCount val="12"/>
                <c:pt idx="0">
                  <c:v>0.13008745855721962</c:v>
                </c:pt>
                <c:pt idx="1">
                  <c:v>0.11881073023297158</c:v>
                </c:pt>
                <c:pt idx="2">
                  <c:v>0.11268039110245302</c:v>
                </c:pt>
                <c:pt idx="3">
                  <c:v>0.10864668342940013</c:v>
                </c:pt>
                <c:pt idx="4">
                  <c:v>0.13051508957651517</c:v>
                </c:pt>
                <c:pt idx="5">
                  <c:v>0.15179363280028751</c:v>
                </c:pt>
                <c:pt idx="6">
                  <c:v>0.12852536012045215</c:v>
                </c:pt>
                <c:pt idx="7">
                  <c:v>0.12063921108520341</c:v>
                </c:pt>
                <c:pt idx="8">
                  <c:v>0.1210918857726329</c:v>
                </c:pt>
                <c:pt idx="9">
                  <c:v>0.11786640574963543</c:v>
                </c:pt>
                <c:pt idx="10">
                  <c:v>0.11482390568634014</c:v>
                </c:pt>
                <c:pt idx="11">
                  <c:v>0.14050466352949126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2A-4EC3-B0C9-A0D5478CAE12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pct'!$O$20:$Z$20</c:f>
              <c:numCache>
                <c:formatCode>0.0%</c:formatCode>
                <c:ptCount val="12"/>
                <c:pt idx="0">
                  <c:v>0.12032886293037703</c:v>
                </c:pt>
                <c:pt idx="1">
                  <c:v>0.11129357832968287</c:v>
                </c:pt>
                <c:pt idx="2">
                  <c:v>0.10591808207882063</c:v>
                </c:pt>
                <c:pt idx="3">
                  <c:v>9.8025516806752741E-2</c:v>
                </c:pt>
                <c:pt idx="4">
                  <c:v>0.10787673535621591</c:v>
                </c:pt>
                <c:pt idx="5">
                  <c:v>0.11756658792429812</c:v>
                </c:pt>
                <c:pt idx="6">
                  <c:v>0.11520934242893008</c:v>
                </c:pt>
                <c:pt idx="7">
                  <c:v>0.12276055522425328</c:v>
                </c:pt>
                <c:pt idx="8">
                  <c:v>0.13212899872887204</c:v>
                </c:pt>
                <c:pt idx="9">
                  <c:v>0.13026823609614496</c:v>
                </c:pt>
                <c:pt idx="10">
                  <c:v>0.12615896023416745</c:v>
                </c:pt>
                <c:pt idx="11">
                  <c:v>0.15112769398087988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2A-4EC3-B0C9-A0D5478CAE12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pct'!$O$21:$Z$21</c:f>
              <c:numCache>
                <c:formatCode>0.0%</c:formatCode>
                <c:ptCount val="12"/>
                <c:pt idx="0">
                  <c:v>0.1126487862780291</c:v>
                </c:pt>
                <c:pt idx="1">
                  <c:v>0.10667544732188255</c:v>
                </c:pt>
                <c:pt idx="2">
                  <c:v>0.10527848467133616</c:v>
                </c:pt>
                <c:pt idx="3">
                  <c:v>0.10621889228948332</c:v>
                </c:pt>
                <c:pt idx="4">
                  <c:v>0.12557211211120026</c:v>
                </c:pt>
                <c:pt idx="5">
                  <c:v>0.12852584940643891</c:v>
                </c:pt>
                <c:pt idx="6">
                  <c:v>0.11461581604038136</c:v>
                </c:pt>
                <c:pt idx="7">
                  <c:v>0.11265706319937517</c:v>
                </c:pt>
                <c:pt idx="8">
                  <c:v>0.12178132999804255</c:v>
                </c:pt>
                <c:pt idx="9">
                  <c:v>0.11525347039074862</c:v>
                </c:pt>
                <c:pt idx="10">
                  <c:v>0.10938954573036291</c:v>
                </c:pt>
                <c:pt idx="11">
                  <c:v>0.13993045065340828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2A-4EC3-B0C9-A0D5478CAE12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pct'!$O$22:$Z$22</c:f>
              <c:numCache>
                <c:formatCode>0.0%</c:formatCode>
                <c:ptCount val="12"/>
                <c:pt idx="0">
                  <c:v>7.35020446750069E-2</c:v>
                </c:pt>
                <c:pt idx="1">
                  <c:v>7.286869943995021E-2</c:v>
                </c:pt>
                <c:pt idx="2">
                  <c:v>0.10059830982034497</c:v>
                </c:pt>
                <c:pt idx="3">
                  <c:v>0.1038031161751248</c:v>
                </c:pt>
                <c:pt idx="4">
                  <c:v>0.12252078579202831</c:v>
                </c:pt>
                <c:pt idx="5">
                  <c:v>0.13270288564537644</c:v>
                </c:pt>
                <c:pt idx="6">
                  <c:v>0.10625207811739629</c:v>
                </c:pt>
                <c:pt idx="7">
                  <c:v>9.2101660086082004E-2</c:v>
                </c:pt>
                <c:pt idx="8">
                  <c:v>0.11602705333811551</c:v>
                </c:pt>
                <c:pt idx="9">
                  <c:v>0.11191248483325034</c:v>
                </c:pt>
                <c:pt idx="10">
                  <c:v>0.10853979556454173</c:v>
                </c:pt>
                <c:pt idx="11">
                  <c:v>0.13466118207404201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2A-4EC3-B0C9-A0D5478CAE12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pct'!$O$23:$Z$23</c:f>
              <c:numCache>
                <c:formatCode>0.0%</c:formatCode>
                <c:ptCount val="12"/>
                <c:pt idx="0">
                  <c:v>0.1140138760803826</c:v>
                </c:pt>
                <c:pt idx="1">
                  <c:v>0.11070446528921531</c:v>
                </c:pt>
                <c:pt idx="2">
                  <c:v>9.7900641483457007E-2</c:v>
                </c:pt>
                <c:pt idx="3">
                  <c:v>9.3710320168901684E-2</c:v>
                </c:pt>
                <c:pt idx="4">
                  <c:v>8.9279124214305325E-2</c:v>
                </c:pt>
                <c:pt idx="5">
                  <c:v>0.10060969030445464</c:v>
                </c:pt>
                <c:pt idx="6">
                  <c:v>0.10785721369223937</c:v>
                </c:pt>
                <c:pt idx="7">
                  <c:v>0.11450865652972009</c:v>
                </c:pt>
                <c:pt idx="8">
                  <c:v>0.11257864726186752</c:v>
                </c:pt>
                <c:pt idx="9">
                  <c:v>0.11503415110577753</c:v>
                </c:pt>
                <c:pt idx="10">
                  <c:v>0.11059323828460538</c:v>
                </c:pt>
                <c:pt idx="11">
                  <c:v>0.13965754423994831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02A-4EC3-B0C9-A0D5478CA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48672"/>
        <c:axId val="433352984"/>
      </c:scatterChart>
      <c:valAx>
        <c:axId val="433348672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52984"/>
        <c:crosses val="autoZero"/>
        <c:crossBetween val="midCat"/>
      </c:valAx>
      <c:valAx>
        <c:axId val="43335298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48672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pct'!$O$24:$Z$24</c:f>
              <c:numCache>
                <c:formatCode>0.0%</c:formatCode>
                <c:ptCount val="12"/>
                <c:pt idx="0">
                  <c:v>0.13089591278385374</c:v>
                </c:pt>
                <c:pt idx="1">
                  <c:v>0.13464256078855388</c:v>
                </c:pt>
                <c:pt idx="2">
                  <c:v>0.11514916752554144</c:v>
                </c:pt>
                <c:pt idx="3">
                  <c:v>0.10135854636217503</c:v>
                </c:pt>
                <c:pt idx="4">
                  <c:v>0.10143049894720134</c:v>
                </c:pt>
                <c:pt idx="5">
                  <c:v>0.10487030852719062</c:v>
                </c:pt>
                <c:pt idx="6">
                  <c:v>8.4171546949416767E-2</c:v>
                </c:pt>
                <c:pt idx="7">
                  <c:v>8.5547186612990031E-2</c:v>
                </c:pt>
                <c:pt idx="8">
                  <c:v>9.5707547059824802E-2</c:v>
                </c:pt>
                <c:pt idx="9">
                  <c:v>9.3412906333337251E-2</c:v>
                </c:pt>
                <c:pt idx="10">
                  <c:v>9.7828041543747787E-2</c:v>
                </c:pt>
                <c:pt idx="11">
                  <c:v>0.1232208628918602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3A-49E3-9D8B-A9CD18AA79E8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pct'!$O$25:$Z$25</c:f>
              <c:numCache>
                <c:formatCode>0.0%</c:formatCode>
                <c:ptCount val="12"/>
                <c:pt idx="0">
                  <c:v>9.4652301122641419E-2</c:v>
                </c:pt>
                <c:pt idx="1">
                  <c:v>8.275188850676557E-2</c:v>
                </c:pt>
                <c:pt idx="2">
                  <c:v>7.9391420423518003E-2</c:v>
                </c:pt>
                <c:pt idx="3">
                  <c:v>7.4358963184417856E-2</c:v>
                </c:pt>
                <c:pt idx="4">
                  <c:v>9.6488071502903117E-2</c:v>
                </c:pt>
                <c:pt idx="5">
                  <c:v>9.5025788967567082E-2</c:v>
                </c:pt>
                <c:pt idx="6">
                  <c:v>9.4925440539155664E-2</c:v>
                </c:pt>
                <c:pt idx="7">
                  <c:v>0.11122307980059393</c:v>
                </c:pt>
                <c:pt idx="8">
                  <c:v>9.8404290867014077E-2</c:v>
                </c:pt>
                <c:pt idx="9">
                  <c:v>9.9391110719722217E-2</c:v>
                </c:pt>
                <c:pt idx="10">
                  <c:v>9.1770580556289685E-2</c:v>
                </c:pt>
                <c:pt idx="11">
                  <c:v>0.13750519906390071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3A-49E3-9D8B-A9CD18AA79E8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pct'!$O$26:$Z$26</c:f>
              <c:numCache>
                <c:formatCode>0.0%</c:formatCode>
                <c:ptCount val="12"/>
                <c:pt idx="0">
                  <c:v>6.0814467222381707E-2</c:v>
                </c:pt>
                <c:pt idx="1">
                  <c:v>6.0618787282409915E-2</c:v>
                </c:pt>
                <c:pt idx="2">
                  <c:v>5.5712042517212228E-2</c:v>
                </c:pt>
                <c:pt idx="3">
                  <c:v>5.8978601677090063E-2</c:v>
                </c:pt>
                <c:pt idx="4">
                  <c:v>6.8376963605848995E-2</c:v>
                </c:pt>
                <c:pt idx="5">
                  <c:v>6.4787717910876272E-2</c:v>
                </c:pt>
                <c:pt idx="6">
                  <c:v>6.6522389234280319E-2</c:v>
                </c:pt>
                <c:pt idx="7">
                  <c:v>7.9114379729823422E-2</c:v>
                </c:pt>
                <c:pt idx="8">
                  <c:v>8.7882578469397662E-2</c:v>
                </c:pt>
                <c:pt idx="9">
                  <c:v>9.6660589301250766E-2</c:v>
                </c:pt>
                <c:pt idx="10">
                  <c:v>9.5700381085378261E-2</c:v>
                </c:pt>
                <c:pt idx="11">
                  <c:v>9.7115882155990846E-2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3A-49E3-9D8B-A9CD18AA79E8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pct'!$O$27:$Z$27</c:f>
              <c:numCache>
                <c:formatCode>0.0%</c:formatCode>
                <c:ptCount val="12"/>
                <c:pt idx="0">
                  <c:v>0.28193441010704695</c:v>
                </c:pt>
                <c:pt idx="1">
                  <c:v>0.12256720692573066</c:v>
                </c:pt>
                <c:pt idx="2">
                  <c:v>0.10591743284422347</c:v>
                </c:pt>
                <c:pt idx="3">
                  <c:v>9.589774632147513E-2</c:v>
                </c:pt>
                <c:pt idx="4">
                  <c:v>0.11274836971496799</c:v>
                </c:pt>
                <c:pt idx="5">
                  <c:v>0.11328263374065341</c:v>
                </c:pt>
                <c:pt idx="6">
                  <c:v>0.14798579206292298</c:v>
                </c:pt>
                <c:pt idx="7">
                  <c:v>0.15434537532627135</c:v>
                </c:pt>
                <c:pt idx="8">
                  <c:v>0.15749283874774808</c:v>
                </c:pt>
                <c:pt idx="9">
                  <c:v>0.17449229227458957</c:v>
                </c:pt>
                <c:pt idx="10">
                  <c:v>0.16756918021799277</c:v>
                </c:pt>
                <c:pt idx="11">
                  <c:v>0.22020565921595731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3A-49E3-9D8B-A9CD18AA79E8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pct'!$O$28:$Z$28</c:f>
              <c:numCache>
                <c:formatCode>0.0%</c:formatCode>
                <c:ptCount val="12"/>
                <c:pt idx="0">
                  <c:v>0.12751646752319526</c:v>
                </c:pt>
                <c:pt idx="1">
                  <c:v>0.11606227409947383</c:v>
                </c:pt>
                <c:pt idx="2">
                  <c:v>0.12306138145584372</c:v>
                </c:pt>
                <c:pt idx="3">
                  <c:v>0.1199690302361722</c:v>
                </c:pt>
                <c:pt idx="4">
                  <c:v>0.12314677978551229</c:v>
                </c:pt>
                <c:pt idx="5">
                  <c:v>0.13756025577963601</c:v>
                </c:pt>
                <c:pt idx="6">
                  <c:v>8.3002823752810997E-2</c:v>
                </c:pt>
                <c:pt idx="7">
                  <c:v>9.587871818972063E-2</c:v>
                </c:pt>
                <c:pt idx="8">
                  <c:v>9.5663475370802123E-2</c:v>
                </c:pt>
                <c:pt idx="9">
                  <c:v>0.10573013527882091</c:v>
                </c:pt>
                <c:pt idx="10">
                  <c:v>0.12334515862686653</c:v>
                </c:pt>
                <c:pt idx="11">
                  <c:v>0.13323047390091408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03A-49E3-9D8B-A9CD18AA7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50240"/>
        <c:axId val="433353376"/>
      </c:scatterChart>
      <c:valAx>
        <c:axId val="433350240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53376"/>
        <c:crosses val="autoZero"/>
        <c:crossBetween val="midCat"/>
      </c:valAx>
      <c:valAx>
        <c:axId val="43335337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50240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pct'!$O$29:$Z$29</c:f>
              <c:numCache>
                <c:formatCode>0.0%</c:formatCode>
                <c:ptCount val="12"/>
                <c:pt idx="0">
                  <c:v>0.13807321146201249</c:v>
                </c:pt>
                <c:pt idx="1">
                  <c:v>0.12800262640130219</c:v>
                </c:pt>
                <c:pt idx="2">
                  <c:v>0.12389721936562674</c:v>
                </c:pt>
                <c:pt idx="3">
                  <c:v>0.12228210783616383</c:v>
                </c:pt>
                <c:pt idx="4">
                  <c:v>0.13266222202599082</c:v>
                </c:pt>
                <c:pt idx="5">
                  <c:v>0.13676896586650461</c:v>
                </c:pt>
                <c:pt idx="6">
                  <c:v>0.12442559409170312</c:v>
                </c:pt>
                <c:pt idx="7">
                  <c:v>0.12893766914761987</c:v>
                </c:pt>
                <c:pt idx="8">
                  <c:v>0.13611568202006669</c:v>
                </c:pt>
                <c:pt idx="9">
                  <c:v>0.12424316828589126</c:v>
                </c:pt>
                <c:pt idx="10">
                  <c:v>0.12575652065194159</c:v>
                </c:pt>
                <c:pt idx="11">
                  <c:v>0.15483328307286587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FF-4808-AFE4-D037F4F47ADE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pct'!$O$30:$Z$30</c:f>
              <c:numCache>
                <c:formatCode>0.0%</c:formatCode>
                <c:ptCount val="12"/>
                <c:pt idx="0">
                  <c:v>0.12611188675380883</c:v>
                </c:pt>
                <c:pt idx="1">
                  <c:v>0.11965075457800707</c:v>
                </c:pt>
                <c:pt idx="2">
                  <c:v>0.11734813175164847</c:v>
                </c:pt>
                <c:pt idx="3">
                  <c:v>0.11192121543706071</c:v>
                </c:pt>
                <c:pt idx="4">
                  <c:v>0.1229132350604938</c:v>
                </c:pt>
                <c:pt idx="5">
                  <c:v>0.12567288642787869</c:v>
                </c:pt>
                <c:pt idx="6">
                  <c:v>0.13401263309664249</c:v>
                </c:pt>
                <c:pt idx="7">
                  <c:v>0.12950857704327415</c:v>
                </c:pt>
                <c:pt idx="8">
                  <c:v>0.13992922441757594</c:v>
                </c:pt>
                <c:pt idx="9">
                  <c:v>0.12902329514567015</c:v>
                </c:pt>
                <c:pt idx="10">
                  <c:v>0.11404644539379999</c:v>
                </c:pt>
                <c:pt idx="11">
                  <c:v>0.15517008908683566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FF-4808-AFE4-D037F4F47ADE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pct'!$O$31:$Z$31</c:f>
              <c:numCache>
                <c:formatCode>0.0%</c:formatCode>
                <c:ptCount val="12"/>
                <c:pt idx="0">
                  <c:v>0.10166821446747783</c:v>
                </c:pt>
                <c:pt idx="1">
                  <c:v>9.3611438058633409E-2</c:v>
                </c:pt>
                <c:pt idx="2">
                  <c:v>9.3527805013788629E-2</c:v>
                </c:pt>
                <c:pt idx="3">
                  <c:v>8.6297974246390116E-2</c:v>
                </c:pt>
                <c:pt idx="4">
                  <c:v>9.4397332200710879E-2</c:v>
                </c:pt>
                <c:pt idx="5">
                  <c:v>9.6095785289299157E-2</c:v>
                </c:pt>
                <c:pt idx="6">
                  <c:v>8.9687175911549136E-2</c:v>
                </c:pt>
                <c:pt idx="7">
                  <c:v>8.772209963999536E-2</c:v>
                </c:pt>
                <c:pt idx="8">
                  <c:v>9.535578075623842E-2</c:v>
                </c:pt>
                <c:pt idx="9">
                  <c:v>9.4023120198592811E-2</c:v>
                </c:pt>
                <c:pt idx="10">
                  <c:v>8.8872058823529401E-2</c:v>
                </c:pt>
                <c:pt idx="11">
                  <c:v>0.11296748674696371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FF-4808-AFE4-D037F4F47ADE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pct'!$O$32:$Z$32</c:f>
              <c:numCache>
                <c:formatCode>0.0%</c:formatCode>
                <c:ptCount val="12"/>
                <c:pt idx="0">
                  <c:v>0.14833900036715994</c:v>
                </c:pt>
                <c:pt idx="1">
                  <c:v>0.14938293306623066</c:v>
                </c:pt>
                <c:pt idx="2">
                  <c:v>0.1501367325185006</c:v>
                </c:pt>
                <c:pt idx="3">
                  <c:v>0.14202564547439545</c:v>
                </c:pt>
                <c:pt idx="4">
                  <c:v>0.15973743285087016</c:v>
                </c:pt>
                <c:pt idx="5">
                  <c:v>0.17038925816259184</c:v>
                </c:pt>
                <c:pt idx="6">
                  <c:v>0.16824997320354584</c:v>
                </c:pt>
                <c:pt idx="7">
                  <c:v>0.16642559479597505</c:v>
                </c:pt>
                <c:pt idx="8">
                  <c:v>0.13007933850837375</c:v>
                </c:pt>
                <c:pt idx="9">
                  <c:v>0.12896141321460883</c:v>
                </c:pt>
                <c:pt idx="10">
                  <c:v>0.15675808603875815</c:v>
                </c:pt>
                <c:pt idx="11">
                  <c:v>0.18153375621250067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FF-4808-AFE4-D037F4F47ADE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pct'!$O$33:$Z$33</c:f>
              <c:numCache>
                <c:formatCode>0.0%</c:formatCode>
                <c:ptCount val="12"/>
                <c:pt idx="0">
                  <c:v>8.4428622117597607E-2</c:v>
                </c:pt>
                <c:pt idx="1">
                  <c:v>7.8610853841994524E-2</c:v>
                </c:pt>
                <c:pt idx="2">
                  <c:v>7.0582651956381734E-2</c:v>
                </c:pt>
                <c:pt idx="3">
                  <c:v>7.1431535468384391E-2</c:v>
                </c:pt>
                <c:pt idx="4">
                  <c:v>8.3796422669978221E-2</c:v>
                </c:pt>
                <c:pt idx="5">
                  <c:v>9.2231655448456518E-2</c:v>
                </c:pt>
                <c:pt idx="6">
                  <c:v>8.0030334946150153E-2</c:v>
                </c:pt>
                <c:pt idx="7">
                  <c:v>8.7636962949261932E-2</c:v>
                </c:pt>
                <c:pt idx="8">
                  <c:v>9.5737280792746168E-2</c:v>
                </c:pt>
                <c:pt idx="9">
                  <c:v>8.9645787461446941E-2</c:v>
                </c:pt>
                <c:pt idx="10">
                  <c:v>8.9377309542323549E-2</c:v>
                </c:pt>
                <c:pt idx="11">
                  <c:v>0.11606608741372235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FF-4808-AFE4-D037F4F47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50632"/>
        <c:axId val="433349064"/>
      </c:scatterChart>
      <c:valAx>
        <c:axId val="433350632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49064"/>
        <c:crosses val="autoZero"/>
        <c:crossBetween val="midCat"/>
      </c:valAx>
      <c:valAx>
        <c:axId val="43334906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50632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pct'!$O$34:$Z$34</c:f>
              <c:numCache>
                <c:formatCode>0.0%</c:formatCode>
                <c:ptCount val="12"/>
                <c:pt idx="0">
                  <c:v>7.0145676633774898E-2</c:v>
                </c:pt>
                <c:pt idx="1">
                  <c:v>5.9042477228791863E-2</c:v>
                </c:pt>
                <c:pt idx="2">
                  <c:v>5.6501119590685343E-2</c:v>
                </c:pt>
                <c:pt idx="3">
                  <c:v>5.4507044881963243E-2</c:v>
                </c:pt>
                <c:pt idx="4">
                  <c:v>6.7920958698791944E-2</c:v>
                </c:pt>
                <c:pt idx="5">
                  <c:v>7.3995264393867555E-2</c:v>
                </c:pt>
                <c:pt idx="6">
                  <c:v>6.7248771559970236E-2</c:v>
                </c:pt>
                <c:pt idx="7">
                  <c:v>7.4129613226792887E-2</c:v>
                </c:pt>
                <c:pt idx="8">
                  <c:v>8.4968487775803792E-2</c:v>
                </c:pt>
                <c:pt idx="9">
                  <c:v>9.0793324586915219E-2</c:v>
                </c:pt>
                <c:pt idx="10">
                  <c:v>8.5138556408137514E-2</c:v>
                </c:pt>
                <c:pt idx="11">
                  <c:v>0.10722381154740887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FB-4525-858C-3C9466B50023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pct'!$O$35:$Z$35</c:f>
              <c:numCache>
                <c:formatCode>0.0%</c:formatCode>
                <c:ptCount val="12"/>
                <c:pt idx="0">
                  <c:v>6.8319613760860973E-2</c:v>
                </c:pt>
                <c:pt idx="1">
                  <c:v>6.3886614049455129E-2</c:v>
                </c:pt>
                <c:pt idx="2">
                  <c:v>6.2235117995603592E-2</c:v>
                </c:pt>
                <c:pt idx="3">
                  <c:v>5.7178428798942783E-2</c:v>
                </c:pt>
                <c:pt idx="4">
                  <c:v>6.7137243800597574E-2</c:v>
                </c:pt>
                <c:pt idx="5">
                  <c:v>7.3735749490904515E-2</c:v>
                </c:pt>
                <c:pt idx="6">
                  <c:v>7.5839884744836494E-2</c:v>
                </c:pt>
                <c:pt idx="7">
                  <c:v>7.5041388009575577E-2</c:v>
                </c:pt>
                <c:pt idx="8">
                  <c:v>7.5382948332758701E-2</c:v>
                </c:pt>
                <c:pt idx="9">
                  <c:v>5.5670934458645863E-2</c:v>
                </c:pt>
                <c:pt idx="10">
                  <c:v>5.7508029204753917E-2</c:v>
                </c:pt>
                <c:pt idx="11">
                  <c:v>7.4504871862973318E-2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FB-4525-858C-3C9466B50023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pct'!$O$36:$Z$36</c:f>
              <c:numCache>
                <c:formatCode>0.0%</c:formatCode>
                <c:ptCount val="12"/>
                <c:pt idx="0">
                  <c:v>0.11437142238920472</c:v>
                </c:pt>
                <c:pt idx="1">
                  <c:v>0.10913862092979376</c:v>
                </c:pt>
                <c:pt idx="2">
                  <c:v>0.10448385956667937</c:v>
                </c:pt>
                <c:pt idx="3">
                  <c:v>0.1030014072835078</c:v>
                </c:pt>
                <c:pt idx="4">
                  <c:v>0.11514920426608259</c:v>
                </c:pt>
                <c:pt idx="5">
                  <c:v>0.12200675146577877</c:v>
                </c:pt>
                <c:pt idx="6">
                  <c:v>9.2915335447612823E-2</c:v>
                </c:pt>
                <c:pt idx="7">
                  <c:v>9.3420634090419036E-2</c:v>
                </c:pt>
                <c:pt idx="8">
                  <c:v>0.10315595732163017</c:v>
                </c:pt>
                <c:pt idx="9">
                  <c:v>9.6999969727242452E-2</c:v>
                </c:pt>
                <c:pt idx="10">
                  <c:v>9.6448191898255278E-2</c:v>
                </c:pt>
                <c:pt idx="11">
                  <c:v>0.10701961805903454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FB-4525-858C-3C9466B50023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pct'!$O$37:$Z$37</c:f>
              <c:numCache>
                <c:formatCode>0.0%</c:formatCode>
                <c:ptCount val="12"/>
                <c:pt idx="0">
                  <c:v>0.15338176956254687</c:v>
                </c:pt>
                <c:pt idx="1">
                  <c:v>0.12490626942557442</c:v>
                </c:pt>
                <c:pt idx="2">
                  <c:v>0.13363236440915072</c:v>
                </c:pt>
                <c:pt idx="3">
                  <c:v>0.13658008927128273</c:v>
                </c:pt>
                <c:pt idx="4">
                  <c:v>0.13884926922304097</c:v>
                </c:pt>
                <c:pt idx="5">
                  <c:v>0.1442461744293001</c:v>
                </c:pt>
                <c:pt idx="6">
                  <c:v>0.13568684994173752</c:v>
                </c:pt>
                <c:pt idx="7">
                  <c:v>0.12814333166104319</c:v>
                </c:pt>
                <c:pt idx="8">
                  <c:v>0.16346738266509039</c:v>
                </c:pt>
                <c:pt idx="9">
                  <c:v>0.1579460678571066</c:v>
                </c:pt>
                <c:pt idx="10">
                  <c:v>0.12812893135221515</c:v>
                </c:pt>
                <c:pt idx="11">
                  <c:v>0.17195117839441657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FB-4525-858C-3C9466B50023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pct'!$O$3:$Z$3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'recycling pct'!$O$38:$Z$38</c:f>
              <c:numCache>
                <c:formatCode>0.0%</c:formatCode>
                <c:ptCount val="12"/>
                <c:pt idx="0">
                  <c:v>0.13067060582240636</c:v>
                </c:pt>
                <c:pt idx="1">
                  <c:v>0.13150221759842304</c:v>
                </c:pt>
                <c:pt idx="2">
                  <c:v>0.12473203886772707</c:v>
                </c:pt>
                <c:pt idx="3">
                  <c:v>0.11332438512683476</c:v>
                </c:pt>
                <c:pt idx="4">
                  <c:v>0.12387896373739091</c:v>
                </c:pt>
                <c:pt idx="5">
                  <c:v>0.1330881328305456</c:v>
                </c:pt>
                <c:pt idx="6">
                  <c:v>0.12507220815614167</c:v>
                </c:pt>
                <c:pt idx="7">
                  <c:v>0.12694354537532679</c:v>
                </c:pt>
                <c:pt idx="8">
                  <c:v>0.12745990772495441</c:v>
                </c:pt>
                <c:pt idx="9">
                  <c:v>0.12966777608561814</c:v>
                </c:pt>
                <c:pt idx="10">
                  <c:v>0.12570164994046606</c:v>
                </c:pt>
                <c:pt idx="11">
                  <c:v>0.15250176812971339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FB-4525-858C-3C9466B50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49456"/>
        <c:axId val="433354552"/>
      </c:scatterChart>
      <c:valAx>
        <c:axId val="433349456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54552"/>
        <c:crosses val="autoZero"/>
        <c:crossBetween val="midCat"/>
      </c:valAx>
      <c:valAx>
        <c:axId val="43335455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349456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Brookhaven Curbside Recycling Percent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pct'!$M$3:$AD$3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xVal>
          <c:yVal>
            <c:numRef>
              <c:f>'recycling pct'!$M$39:$AD$39</c:f>
              <c:numCache>
                <c:formatCode>0.0%</c:formatCode>
                <c:ptCount val="18"/>
                <c:pt idx="0">
                  <c:v>0.11176672112592699</c:v>
                </c:pt>
                <c:pt idx="1">
                  <c:v>0.11652037851964413</c:v>
                </c:pt>
                <c:pt idx="2">
                  <c:v>0.11722086945988949</c:v>
                </c:pt>
                <c:pt idx="3">
                  <c:v>0.11049208580291035</c:v>
                </c:pt>
                <c:pt idx="4">
                  <c:v>0.10557002584088108</c:v>
                </c:pt>
                <c:pt idx="5">
                  <c:v>0.10249519674743306</c:v>
                </c:pt>
                <c:pt idx="6">
                  <c:v>0.11301068719098399</c:v>
                </c:pt>
                <c:pt idx="7">
                  <c:v>0.12037065937246401</c:v>
                </c:pt>
                <c:pt idx="8">
                  <c:v>0.11347257488423455</c:v>
                </c:pt>
                <c:pt idx="9">
                  <c:v>0.11421706167576438</c:v>
                </c:pt>
                <c:pt idx="10">
                  <c:v>0.11920616164549852</c:v>
                </c:pt>
                <c:pt idx="11">
                  <c:v>0.11839520860092749</c:v>
                </c:pt>
                <c:pt idx="12">
                  <c:v>0.1162776944639566</c:v>
                </c:pt>
                <c:pt idx="13">
                  <c:v>0.14360891325315883</c:v>
                </c:pt>
                <c:pt idx="14">
                  <c:v>0.14257606993467808</c:v>
                </c:pt>
                <c:pt idx="15">
                  <c:v>0.14555843191188031</c:v>
                </c:pt>
                <c:pt idx="16">
                  <c:v>0.14814781391228629</c:v>
                </c:pt>
                <c:pt idx="17">
                  <c:v>0.13874169038645603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1-416A-9A1B-B0392116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55336"/>
        <c:axId val="433912952"/>
      </c:scatterChart>
      <c:valAx>
        <c:axId val="433355336"/>
        <c:scaling>
          <c:orientation val="minMax"/>
          <c:max val="2018"/>
          <c:min val="2000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2952"/>
        <c:crosses val="autoZero"/>
        <c:crossBetween val="midCat"/>
        <c:majorUnit val="5"/>
        <c:minorUnit val="1"/>
      </c:valAx>
      <c:valAx>
        <c:axId val="433912952"/>
        <c:scaling>
          <c:orientation val="minMax"/>
          <c:max val="0.15000000000000002"/>
          <c:min val="0"/>
        </c:scaling>
        <c:delete val="0"/>
        <c:axPos val="l"/>
        <c:numFmt formatCode="0%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355336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Town-wide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'recycling pct'!$M$3:$AF$3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'recycling pct'!$M$39:$AF$39</c:f>
              <c:numCache>
                <c:formatCode>0.0%</c:formatCode>
                <c:ptCount val="20"/>
                <c:pt idx="0">
                  <c:v>0.11176672112592699</c:v>
                </c:pt>
                <c:pt idx="1">
                  <c:v>0.11652037851964413</c:v>
                </c:pt>
                <c:pt idx="2">
                  <c:v>0.11722086945988949</c:v>
                </c:pt>
                <c:pt idx="3">
                  <c:v>0.11049208580291035</c:v>
                </c:pt>
                <c:pt idx="4">
                  <c:v>0.10557002584088108</c:v>
                </c:pt>
                <c:pt idx="5">
                  <c:v>0.10249519674743306</c:v>
                </c:pt>
                <c:pt idx="6">
                  <c:v>0.11301068719098399</c:v>
                </c:pt>
                <c:pt idx="7">
                  <c:v>0.12037065937246401</c:v>
                </c:pt>
                <c:pt idx="8">
                  <c:v>0.11347257488423455</c:v>
                </c:pt>
                <c:pt idx="9">
                  <c:v>0.11421706167576438</c:v>
                </c:pt>
                <c:pt idx="10">
                  <c:v>0.11920616164549852</c:v>
                </c:pt>
                <c:pt idx="11">
                  <c:v>0.11839520860092749</c:v>
                </c:pt>
                <c:pt idx="12">
                  <c:v>0.1162776944639566</c:v>
                </c:pt>
                <c:pt idx="13">
                  <c:v>0.14360891325315883</c:v>
                </c:pt>
                <c:pt idx="14">
                  <c:v>0.14257606993467808</c:v>
                </c:pt>
                <c:pt idx="15">
                  <c:v>0.14555843191188031</c:v>
                </c:pt>
                <c:pt idx="16">
                  <c:v>0.14814781391228629</c:v>
                </c:pt>
                <c:pt idx="17">
                  <c:v>0.13874169038645603</c:v>
                </c:pt>
                <c:pt idx="18">
                  <c:v>7.5779513071389859E-2</c:v>
                </c:pt>
                <c:pt idx="19">
                  <c:v>7.2866738755823127E-2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4-44D5-8C9A-B0BC12FACBA8}"/>
            </c:ext>
          </c:extLst>
        </c:ser>
        <c:ser>
          <c:idx val="1"/>
          <c:order val="1"/>
          <c:tx>
            <c:v>District 1</c:v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pct'!$M$3:$AF$3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'recycling pct'!$M$4:$AF$4</c:f>
              <c:numCache>
                <c:formatCode>0.0%</c:formatCode>
                <c:ptCount val="20"/>
                <c:pt idx="0">
                  <c:v>0.19724325004809942</c:v>
                </c:pt>
                <c:pt idx="1">
                  <c:v>0.20106220272609621</c:v>
                </c:pt>
                <c:pt idx="2">
                  <c:v>0.20580191421022037</c:v>
                </c:pt>
                <c:pt idx="3">
                  <c:v>0.19663613969331592</c:v>
                </c:pt>
                <c:pt idx="4">
                  <c:v>0.1485739303247641</c:v>
                </c:pt>
                <c:pt idx="5">
                  <c:v>0.15991142972235833</c:v>
                </c:pt>
                <c:pt idx="6">
                  <c:v>0.1670762258852064</c:v>
                </c:pt>
                <c:pt idx="7">
                  <c:v>0.20203482328482331</c:v>
                </c:pt>
                <c:pt idx="8">
                  <c:v>0.20540038904650168</c:v>
                </c:pt>
                <c:pt idx="9">
                  <c:v>0.21174056322006626</c:v>
                </c:pt>
                <c:pt idx="10">
                  <c:v>0.20485842052021899</c:v>
                </c:pt>
                <c:pt idx="11">
                  <c:v>0.20238171068555977</c:v>
                </c:pt>
                <c:pt idx="12">
                  <c:v>0.2091744269715255</c:v>
                </c:pt>
                <c:pt idx="13">
                  <c:v>0.24202394659376433</c:v>
                </c:pt>
                <c:pt idx="14">
                  <c:v>0.2385040774498666</c:v>
                </c:pt>
                <c:pt idx="15">
                  <c:v>0.25283162977471368</c:v>
                </c:pt>
                <c:pt idx="16">
                  <c:v>0.24583818564163573</c:v>
                </c:pt>
                <c:pt idx="17">
                  <c:v>0.21811842637260387</c:v>
                </c:pt>
                <c:pt idx="18">
                  <c:v>0.13147809273901184</c:v>
                </c:pt>
                <c:pt idx="19">
                  <c:v>0.13745859234721391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4-44D5-8C9A-B0BC12FACBA8}"/>
            </c:ext>
          </c:extLst>
        </c:ser>
        <c:ser>
          <c:idx val="2"/>
          <c:order val="2"/>
          <c:tx>
            <c:v>District 18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pct'!$M$3:$AF$3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'recycling pct'!$M$21:$AF$21</c:f>
              <c:numCache>
                <c:formatCode>0.0%</c:formatCode>
                <c:ptCount val="20"/>
                <c:pt idx="0">
                  <c:v>0.10222969906685196</c:v>
                </c:pt>
                <c:pt idx="1">
                  <c:v>0.11204205619455331</c:v>
                </c:pt>
                <c:pt idx="2">
                  <c:v>0.1126487862780291</c:v>
                </c:pt>
                <c:pt idx="3">
                  <c:v>0.10667544732188255</c:v>
                </c:pt>
                <c:pt idx="4">
                  <c:v>0.10527848467133616</c:v>
                </c:pt>
                <c:pt idx="5">
                  <c:v>0.10621889228948332</c:v>
                </c:pt>
                <c:pt idx="6">
                  <c:v>0.12557211211120026</c:v>
                </c:pt>
                <c:pt idx="7">
                  <c:v>0.12852584940643891</c:v>
                </c:pt>
                <c:pt idx="8">
                  <c:v>0.11461581604038136</c:v>
                </c:pt>
                <c:pt idx="9">
                  <c:v>0.11265706319937517</c:v>
                </c:pt>
                <c:pt idx="10">
                  <c:v>0.12178132999804255</c:v>
                </c:pt>
                <c:pt idx="11">
                  <c:v>0.11525347039074862</c:v>
                </c:pt>
                <c:pt idx="12">
                  <c:v>0.10938954573036291</c:v>
                </c:pt>
                <c:pt idx="13">
                  <c:v>0.13993045065340828</c:v>
                </c:pt>
                <c:pt idx="14">
                  <c:v>0.13851817294185731</c:v>
                </c:pt>
                <c:pt idx="15">
                  <c:v>0.14191251466897703</c:v>
                </c:pt>
                <c:pt idx="16">
                  <c:v>0.137282918089567</c:v>
                </c:pt>
                <c:pt idx="17">
                  <c:v>0.13037786018640798</c:v>
                </c:pt>
                <c:pt idx="18">
                  <c:v>2.1492693384833408E-2</c:v>
                </c:pt>
                <c:pt idx="19">
                  <c:v>1.8505792706282078E-2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4-44D5-8C9A-B0BC12FACBA8}"/>
            </c:ext>
          </c:extLst>
        </c:ser>
        <c:ser>
          <c:idx val="3"/>
          <c:order val="3"/>
          <c:tx>
            <c:v>District 31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pct'!$M$3:$AF$3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'recycling pct'!$M$34:$AF$34</c:f>
              <c:numCache>
                <c:formatCode>0.0%</c:formatCode>
                <c:ptCount val="20"/>
                <c:pt idx="0">
                  <c:v>6.5239973054820322E-2</c:v>
                </c:pt>
                <c:pt idx="1">
                  <c:v>6.4465896480095611E-2</c:v>
                </c:pt>
                <c:pt idx="2">
                  <c:v>7.0145676633774898E-2</c:v>
                </c:pt>
                <c:pt idx="3">
                  <c:v>5.9042477228791863E-2</c:v>
                </c:pt>
                <c:pt idx="4">
                  <c:v>5.6501119590685343E-2</c:v>
                </c:pt>
                <c:pt idx="5">
                  <c:v>5.4507044881963243E-2</c:v>
                </c:pt>
                <c:pt idx="6">
                  <c:v>6.7920958698791944E-2</c:v>
                </c:pt>
                <c:pt idx="7">
                  <c:v>7.3995264393867555E-2</c:v>
                </c:pt>
                <c:pt idx="8">
                  <c:v>6.7248771559970236E-2</c:v>
                </c:pt>
                <c:pt idx="9">
                  <c:v>7.4129613226792887E-2</c:v>
                </c:pt>
                <c:pt idx="10">
                  <c:v>8.4968487775803792E-2</c:v>
                </c:pt>
                <c:pt idx="11">
                  <c:v>9.0793324586915219E-2</c:v>
                </c:pt>
                <c:pt idx="12">
                  <c:v>8.5138556408137514E-2</c:v>
                </c:pt>
                <c:pt idx="13">
                  <c:v>0.10722381154740887</c:v>
                </c:pt>
                <c:pt idx="14">
                  <c:v>0.10399685445924377</c:v>
                </c:pt>
                <c:pt idx="15">
                  <c:v>0.10795972102184792</c:v>
                </c:pt>
                <c:pt idx="16">
                  <c:v>0.10656479947918435</c:v>
                </c:pt>
                <c:pt idx="17">
                  <c:v>0.110296937933529</c:v>
                </c:pt>
                <c:pt idx="18">
                  <c:v>5.7742345539888135E-2</c:v>
                </c:pt>
                <c:pt idx="19">
                  <c:v>6.1835449440239519E-2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B4-44D5-8C9A-B0BC12FAC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13736"/>
        <c:axId val="433915304"/>
      </c:scatterChart>
      <c:valAx>
        <c:axId val="433913736"/>
        <c:scaling>
          <c:orientation val="minMax"/>
          <c:max val="2021"/>
          <c:min val="200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5304"/>
        <c:crosses val="autoZero"/>
        <c:crossBetween val="midCat"/>
      </c:valAx>
      <c:valAx>
        <c:axId val="433915304"/>
        <c:scaling>
          <c:orientation val="minMax"/>
        </c:scaling>
        <c:delete val="0"/>
        <c:axPos val="l"/>
        <c:numFmt formatCode="0%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3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Town-wide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'recycling pct'!$M$58:$AL$58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xVal>
          <c:yVal>
            <c:numRef>
              <c:f>'recycling pct'!$M$94:$AL$94</c:f>
              <c:numCache>
                <c:formatCode>0.0%</c:formatCode>
                <c:ptCount val="26"/>
                <c:pt idx="1">
                  <c:v>0.14757063350269092</c:v>
                </c:pt>
                <c:pt idx="2">
                  <c:v>0.15116752188944349</c:v>
                </c:pt>
                <c:pt idx="3">
                  <c:v>0.12949611489214954</c:v>
                </c:pt>
                <c:pt idx="4">
                  <c:v>0</c:v>
                </c:pt>
                <c:pt idx="5">
                  <c:v>0.121764987695842</c:v>
                </c:pt>
                <c:pt idx="6">
                  <c:v>1</c:v>
                </c:pt>
                <c:pt idx="7">
                  <c:v>1</c:v>
                </c:pt>
                <c:pt idx="8">
                  <c:v>0.11722086945988949</c:v>
                </c:pt>
                <c:pt idx="9">
                  <c:v>0.11049208580291035</c:v>
                </c:pt>
                <c:pt idx="10">
                  <c:v>0.10557002584088108</c:v>
                </c:pt>
                <c:pt idx="11">
                  <c:v>0.10249519674743306</c:v>
                </c:pt>
                <c:pt idx="12">
                  <c:v>0.11301068719098399</c:v>
                </c:pt>
                <c:pt idx="13">
                  <c:v>0.12037065937246401</c:v>
                </c:pt>
                <c:pt idx="14">
                  <c:v>0.11347257488423455</c:v>
                </c:pt>
                <c:pt idx="15">
                  <c:v>0.11421706167576438</c:v>
                </c:pt>
                <c:pt idx="16">
                  <c:v>0.11920616164549852</c:v>
                </c:pt>
                <c:pt idx="17">
                  <c:v>0.11839520860092749</c:v>
                </c:pt>
                <c:pt idx="18">
                  <c:v>0.1162776944639566</c:v>
                </c:pt>
                <c:pt idx="19">
                  <c:v>0.14360891325315883</c:v>
                </c:pt>
                <c:pt idx="20">
                  <c:v>0.14257606993467808</c:v>
                </c:pt>
                <c:pt idx="21">
                  <c:v>0.14555843191188031</c:v>
                </c:pt>
                <c:pt idx="22">
                  <c:v>0.14814781391228629</c:v>
                </c:pt>
                <c:pt idx="23">
                  <c:v>0.13874169038645603</c:v>
                </c:pt>
                <c:pt idx="24">
                  <c:v>7.5779513071389859E-2</c:v>
                </c:pt>
                <c:pt idx="25">
                  <c:v>7.2866738755823127E-2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4-44D5-8C9A-B0BC12FACBA8}"/>
            </c:ext>
          </c:extLst>
        </c:ser>
        <c:ser>
          <c:idx val="1"/>
          <c:order val="1"/>
          <c:tx>
            <c:v>District 1</c:v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pct'!$M$58:$AL$58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xVal>
          <c:yVal>
            <c:numRef>
              <c:f>'recycling pct'!$M$59:$AL$59</c:f>
              <c:numCache>
                <c:formatCode>General</c:formatCode>
                <c:ptCount val="26"/>
                <c:pt idx="8" formatCode="0.0%">
                  <c:v>0.20580191421022037</c:v>
                </c:pt>
                <c:pt idx="9" formatCode="0.0%">
                  <c:v>0.19663613969331592</c:v>
                </c:pt>
                <c:pt idx="10" formatCode="0.0%">
                  <c:v>0.1485739303247641</c:v>
                </c:pt>
                <c:pt idx="11" formatCode="0.0%">
                  <c:v>0.15991142972235833</c:v>
                </c:pt>
                <c:pt idx="12" formatCode="0.0%">
                  <c:v>0.1670762258852064</c:v>
                </c:pt>
                <c:pt idx="13" formatCode="0.0%">
                  <c:v>0.20203482328482331</c:v>
                </c:pt>
                <c:pt idx="14" formatCode="0.0%">
                  <c:v>0.20540038904650168</c:v>
                </c:pt>
                <c:pt idx="15" formatCode="0.0%">
                  <c:v>0.21174056322006626</c:v>
                </c:pt>
                <c:pt idx="16" formatCode="0.0%">
                  <c:v>0.20485842052021899</c:v>
                </c:pt>
                <c:pt idx="17" formatCode="0.0%">
                  <c:v>0.20238171068555977</c:v>
                </c:pt>
                <c:pt idx="18" formatCode="0.0%">
                  <c:v>0.2091744269715255</c:v>
                </c:pt>
                <c:pt idx="19" formatCode="0.0%">
                  <c:v>0.24202394659376433</c:v>
                </c:pt>
                <c:pt idx="20" formatCode="0.0%">
                  <c:v>0.2385040774498666</c:v>
                </c:pt>
                <c:pt idx="21" formatCode="0.0%">
                  <c:v>0.25283162977471368</c:v>
                </c:pt>
                <c:pt idx="22" formatCode="0.0%">
                  <c:v>0.24583818564163573</c:v>
                </c:pt>
                <c:pt idx="23" formatCode="0.0%">
                  <c:v>0.21811842637260387</c:v>
                </c:pt>
                <c:pt idx="24" formatCode="0.0%">
                  <c:v>0.13147809273901184</c:v>
                </c:pt>
                <c:pt idx="25" formatCode="0.0%">
                  <c:v>0.13745859234721391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4-44D5-8C9A-B0BC12FACBA8}"/>
            </c:ext>
          </c:extLst>
        </c:ser>
        <c:ser>
          <c:idx val="2"/>
          <c:order val="2"/>
          <c:tx>
            <c:v>District 18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pct'!$M$58:$AL$58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xVal>
          <c:yVal>
            <c:numRef>
              <c:f>'recycling pct'!$M$76:$AL$76</c:f>
              <c:numCache>
                <c:formatCode>General</c:formatCode>
                <c:ptCount val="26"/>
                <c:pt idx="8" formatCode="0.0%">
                  <c:v>0.1126487862780291</c:v>
                </c:pt>
                <c:pt idx="9" formatCode="0.0%">
                  <c:v>0.10667544732188255</c:v>
                </c:pt>
                <c:pt idx="10" formatCode="0.0%">
                  <c:v>0.10527848467133616</c:v>
                </c:pt>
                <c:pt idx="11" formatCode="0.0%">
                  <c:v>0.10621889228948332</c:v>
                </c:pt>
                <c:pt idx="12" formatCode="0.0%">
                  <c:v>0.12557211211120026</c:v>
                </c:pt>
                <c:pt idx="13" formatCode="0.0%">
                  <c:v>0.12852584940643891</c:v>
                </c:pt>
                <c:pt idx="14" formatCode="0.0%">
                  <c:v>0.11461581604038136</c:v>
                </c:pt>
                <c:pt idx="15" formatCode="0.0%">
                  <c:v>0.11265706319937517</c:v>
                </c:pt>
                <c:pt idx="16" formatCode="0.0%">
                  <c:v>0.12178132999804255</c:v>
                </c:pt>
                <c:pt idx="17" formatCode="0.0%">
                  <c:v>0.11525347039074862</c:v>
                </c:pt>
                <c:pt idx="18" formatCode="0.0%">
                  <c:v>0.10938954573036291</c:v>
                </c:pt>
                <c:pt idx="19" formatCode="0.0%">
                  <c:v>0.13993045065340828</c:v>
                </c:pt>
                <c:pt idx="20" formatCode="0.0%">
                  <c:v>0.13851817294185731</c:v>
                </c:pt>
                <c:pt idx="21" formatCode="0.0%">
                  <c:v>0.14191251466897703</c:v>
                </c:pt>
                <c:pt idx="22" formatCode="0.0%">
                  <c:v>0.137282918089567</c:v>
                </c:pt>
                <c:pt idx="23" formatCode="0.0%">
                  <c:v>0.13037786018640798</c:v>
                </c:pt>
                <c:pt idx="24" formatCode="0.0%">
                  <c:v>2.1492693384833408E-2</c:v>
                </c:pt>
                <c:pt idx="25" formatCode="0.0%">
                  <c:v>1.8505792706282078E-2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4-44D5-8C9A-B0BC12FACBA8}"/>
            </c:ext>
          </c:extLst>
        </c:ser>
        <c:ser>
          <c:idx val="3"/>
          <c:order val="3"/>
          <c:tx>
            <c:v>District 31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pct'!$M$58:$AL$58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xVal>
          <c:yVal>
            <c:numRef>
              <c:f>'recycling pct'!$M$89:$AL$89</c:f>
              <c:numCache>
                <c:formatCode>General</c:formatCode>
                <c:ptCount val="26"/>
                <c:pt idx="8" formatCode="0.0%">
                  <c:v>7.0145676633774898E-2</c:v>
                </c:pt>
                <c:pt idx="9" formatCode="0.0%">
                  <c:v>5.9042477228791863E-2</c:v>
                </c:pt>
                <c:pt idx="10" formatCode="0.0%">
                  <c:v>5.6501119590685343E-2</c:v>
                </c:pt>
                <c:pt idx="11" formatCode="0.0%">
                  <c:v>5.4507044881963243E-2</c:v>
                </c:pt>
                <c:pt idx="12" formatCode="0.0%">
                  <c:v>6.7920958698791944E-2</c:v>
                </c:pt>
                <c:pt idx="13" formatCode="0.0%">
                  <c:v>7.3995264393867555E-2</c:v>
                </c:pt>
                <c:pt idx="14" formatCode="0.0%">
                  <c:v>6.7248771559970236E-2</c:v>
                </c:pt>
                <c:pt idx="15" formatCode="0.0%">
                  <c:v>7.4129613226792887E-2</c:v>
                </c:pt>
                <c:pt idx="16" formatCode="0.0%">
                  <c:v>8.4968487775803792E-2</c:v>
                </c:pt>
                <c:pt idx="17" formatCode="0.0%">
                  <c:v>9.0793324586915219E-2</c:v>
                </c:pt>
                <c:pt idx="18" formatCode="0.0%">
                  <c:v>8.5138556408137514E-2</c:v>
                </c:pt>
                <c:pt idx="19" formatCode="0.0%">
                  <c:v>0.10722381154740887</c:v>
                </c:pt>
                <c:pt idx="20" formatCode="0.0%">
                  <c:v>0.10399685445924377</c:v>
                </c:pt>
                <c:pt idx="21" formatCode="0.0%">
                  <c:v>0.10795972102184792</c:v>
                </c:pt>
                <c:pt idx="22" formatCode="0.0%">
                  <c:v>0.10656479947918435</c:v>
                </c:pt>
                <c:pt idx="23" formatCode="0.0%">
                  <c:v>0.110296937933529</c:v>
                </c:pt>
                <c:pt idx="24" formatCode="0.0%">
                  <c:v>5.7742345539888135E-2</c:v>
                </c:pt>
                <c:pt idx="25" formatCode="0.0%">
                  <c:v>6.1835449440239519E-2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B4-44D5-8C9A-B0BC12FAC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11776"/>
        <c:axId val="433915696"/>
      </c:scatterChart>
      <c:valAx>
        <c:axId val="433911776"/>
        <c:scaling>
          <c:orientation val="minMax"/>
          <c:max val="2021"/>
          <c:min val="199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5696"/>
        <c:crosses val="autoZero"/>
        <c:crossBetween val="midCat"/>
      </c:valAx>
      <c:valAx>
        <c:axId val="433915696"/>
        <c:scaling>
          <c:orientation val="minMax"/>
          <c:max val="0.30000000000000004"/>
        </c:scaling>
        <c:delete val="0"/>
        <c:axPos val="l"/>
        <c:numFmt formatCode="0%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1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District 1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pct'!$O$198:$AD$198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'recycling pct'!$O$199:$AD$199</c:f>
              <c:numCache>
                <c:formatCode>0.0%</c:formatCode>
                <c:ptCount val="16"/>
                <c:pt idx="0">
                  <c:v>0.20580191421022037</c:v>
                </c:pt>
                <c:pt idx="1">
                  <c:v>0.19663613969331592</c:v>
                </c:pt>
                <c:pt idx="2">
                  <c:v>0.1485739303247641</c:v>
                </c:pt>
                <c:pt idx="3">
                  <c:v>0.15991142972235833</c:v>
                </c:pt>
                <c:pt idx="4">
                  <c:v>0.1670762258852064</c:v>
                </c:pt>
                <c:pt idx="5">
                  <c:v>0.20203482328482331</c:v>
                </c:pt>
                <c:pt idx="6">
                  <c:v>0.20540038904650168</c:v>
                </c:pt>
                <c:pt idx="7">
                  <c:v>0.21174056322006626</c:v>
                </c:pt>
                <c:pt idx="8">
                  <c:v>0.20485842052021899</c:v>
                </c:pt>
                <c:pt idx="9">
                  <c:v>0.20238171068555977</c:v>
                </c:pt>
                <c:pt idx="10">
                  <c:v>0.2091744269715255</c:v>
                </c:pt>
                <c:pt idx="11">
                  <c:v>0.24202394659376433</c:v>
                </c:pt>
                <c:pt idx="12">
                  <c:v>0.2385040774498666</c:v>
                </c:pt>
                <c:pt idx="13">
                  <c:v>0.25283162977471368</c:v>
                </c:pt>
                <c:pt idx="14">
                  <c:v>0.24583818564163573</c:v>
                </c:pt>
                <c:pt idx="15">
                  <c:v>0.21811842637260387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E9-4B30-B48E-3AA3DFBF4574}"/>
            </c:ext>
          </c:extLst>
        </c:ser>
        <c:ser>
          <c:idx val="1"/>
          <c:order val="1"/>
          <c:tx>
            <c:v>District 1 &amp; 8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pct'!$O$198:$AD$198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'recycling pct'!$O$200:$AD$200</c:f>
              <c:numCache>
                <c:formatCode>0.0%</c:formatCode>
                <c:ptCount val="16"/>
                <c:pt idx="0">
                  <c:v>0.13894175895663963</c:v>
                </c:pt>
                <c:pt idx="1">
                  <c:v>0.1451658080414065</c:v>
                </c:pt>
                <c:pt idx="2">
                  <c:v>0.15246495670973703</c:v>
                </c:pt>
                <c:pt idx="3">
                  <c:v>0.15662141566458954</c:v>
                </c:pt>
                <c:pt idx="4">
                  <c:v>0.16444231110369081</c:v>
                </c:pt>
                <c:pt idx="5">
                  <c:v>0.182501612975975</c:v>
                </c:pt>
                <c:pt idx="6">
                  <c:v>0.18481454839774841</c:v>
                </c:pt>
                <c:pt idx="7">
                  <c:v>0.20305323010816415</c:v>
                </c:pt>
                <c:pt idx="8">
                  <c:v>0.20394357107472197</c:v>
                </c:pt>
                <c:pt idx="9">
                  <c:v>0.19435682787269623</c:v>
                </c:pt>
                <c:pt idx="10">
                  <c:v>0.19780492490953921</c:v>
                </c:pt>
                <c:pt idx="11">
                  <c:v>0.21609318290521343</c:v>
                </c:pt>
                <c:pt idx="12">
                  <c:v>0.21442747156224701</c:v>
                </c:pt>
                <c:pt idx="13">
                  <c:v>0.21249616105709798</c:v>
                </c:pt>
                <c:pt idx="14">
                  <c:v>0.21981351158348875</c:v>
                </c:pt>
                <c:pt idx="15">
                  <c:v>0.19669313379927986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E9-4B30-B48E-3AA3DFBF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12168"/>
        <c:axId val="433917264"/>
      </c:scatterChart>
      <c:valAx>
        <c:axId val="433912168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7264"/>
        <c:crosses val="autoZero"/>
        <c:crossBetween val="midCat"/>
      </c:valAx>
      <c:valAx>
        <c:axId val="433917264"/>
        <c:scaling>
          <c:orientation val="minMax"/>
        </c:scaling>
        <c:delete val="0"/>
        <c:axPos val="l"/>
        <c:numFmt formatCode="0%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2168"/>
        <c:crosses val="autoZero"/>
        <c:crossBetween val="midCat"/>
        <c:majorUnit val="0.1"/>
        <c:minorUnit val="2.5000000000000005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District 18-20-28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'recycling pct'!$O$198:$AE$198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xVal>
          <c:yVal>
            <c:numRef>
              <c:f>'recycling pct'!$O$201:$AD$201</c:f>
              <c:numCache>
                <c:formatCode>0.0%</c:formatCode>
                <c:ptCount val="16"/>
                <c:pt idx="0">
                  <c:v>0.11789918717919957</c:v>
                </c:pt>
                <c:pt idx="1">
                  <c:v>0.11216077364762769</c:v>
                </c:pt>
                <c:pt idx="2">
                  <c:v>0.10583829263287502</c:v>
                </c:pt>
                <c:pt idx="3">
                  <c:v>0.10201661339094206</c:v>
                </c:pt>
                <c:pt idx="4">
                  <c:v>0.10946374605516786</c:v>
                </c:pt>
                <c:pt idx="5">
                  <c:v>0.11520711285248744</c:v>
                </c:pt>
                <c:pt idx="6">
                  <c:v>0.11075449064086286</c:v>
                </c:pt>
                <c:pt idx="7">
                  <c:v>0.1120291172363609</c:v>
                </c:pt>
                <c:pt idx="8">
                  <c:v>0.11827595921788422</c:v>
                </c:pt>
                <c:pt idx="9">
                  <c:v>0.1134631627630262</c:v>
                </c:pt>
                <c:pt idx="10">
                  <c:v>0.1083961760119566</c:v>
                </c:pt>
                <c:pt idx="11">
                  <c:v>0.14059021729918031</c:v>
                </c:pt>
                <c:pt idx="12">
                  <c:v>0.14103435574974138</c:v>
                </c:pt>
                <c:pt idx="13">
                  <c:v>0.1438233849530694</c:v>
                </c:pt>
                <c:pt idx="14">
                  <c:v>0.14752280693108949</c:v>
                </c:pt>
                <c:pt idx="15">
                  <c:v>0.13988135406329252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F-4385-B4D7-F06F720F5C0F}"/>
            </c:ext>
          </c:extLst>
        </c:ser>
        <c:ser>
          <c:idx val="1"/>
          <c:order val="1"/>
          <c:tx>
            <c:v>District 18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'recycling pct'!$O$198:$AD$198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'recycling pct'!$O$202:$AD$202</c:f>
              <c:numCache>
                <c:formatCode>0.0%</c:formatCode>
                <c:ptCount val="16"/>
                <c:pt idx="0">
                  <c:v>0.1126487862780291</c:v>
                </c:pt>
                <c:pt idx="1">
                  <c:v>0.10667544732188255</c:v>
                </c:pt>
                <c:pt idx="2">
                  <c:v>0.10527848467133616</c:v>
                </c:pt>
                <c:pt idx="3">
                  <c:v>0.10621889228948332</c:v>
                </c:pt>
                <c:pt idx="4">
                  <c:v>0.12557211211120026</c:v>
                </c:pt>
                <c:pt idx="5">
                  <c:v>0.12852584940643891</c:v>
                </c:pt>
                <c:pt idx="6">
                  <c:v>0.11461581604038136</c:v>
                </c:pt>
                <c:pt idx="7">
                  <c:v>0.11265706319937517</c:v>
                </c:pt>
                <c:pt idx="8">
                  <c:v>0.12178132999804255</c:v>
                </c:pt>
                <c:pt idx="9">
                  <c:v>0.11525347039074862</c:v>
                </c:pt>
                <c:pt idx="10">
                  <c:v>0.10938954573036291</c:v>
                </c:pt>
                <c:pt idx="11">
                  <c:v>0.13993045065340828</c:v>
                </c:pt>
                <c:pt idx="12">
                  <c:v>0.13851817294185731</c:v>
                </c:pt>
                <c:pt idx="13">
                  <c:v>0.14191251466897703</c:v>
                </c:pt>
                <c:pt idx="14">
                  <c:v>0.137282918089567</c:v>
                </c:pt>
                <c:pt idx="15">
                  <c:v>0.13037786018640798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2F-4385-B4D7-F06F720F5C0F}"/>
            </c:ext>
          </c:extLst>
        </c:ser>
        <c:ser>
          <c:idx val="2"/>
          <c:order val="2"/>
          <c:tx>
            <c:v>Town Average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'recycling pct'!$O$198:$AD$198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xVal>
          <c:yVal>
            <c:numRef>
              <c:f>'recycling pct'!$O$203:$AD$203</c:f>
              <c:numCache>
                <c:formatCode>0.0%</c:formatCode>
                <c:ptCount val="16"/>
                <c:pt idx="0">
                  <c:v>0.11722086945988949</c:v>
                </c:pt>
                <c:pt idx="1">
                  <c:v>0.11049208580291035</c:v>
                </c:pt>
                <c:pt idx="2">
                  <c:v>0.10557002584088108</c:v>
                </c:pt>
                <c:pt idx="3">
                  <c:v>0.10249519674743306</c:v>
                </c:pt>
                <c:pt idx="4">
                  <c:v>0.11301068719098399</c:v>
                </c:pt>
                <c:pt idx="5">
                  <c:v>0.12037065937246401</c:v>
                </c:pt>
                <c:pt idx="6">
                  <c:v>0.11347257488423455</c:v>
                </c:pt>
                <c:pt idx="7">
                  <c:v>0.11421706167576438</c:v>
                </c:pt>
                <c:pt idx="8">
                  <c:v>0.11920616164549852</c:v>
                </c:pt>
                <c:pt idx="9">
                  <c:v>0.11839520860092749</c:v>
                </c:pt>
                <c:pt idx="10">
                  <c:v>0.1162776944639566</c:v>
                </c:pt>
                <c:pt idx="11">
                  <c:v>0.14360891325315883</c:v>
                </c:pt>
                <c:pt idx="12">
                  <c:v>0.14257606993467808</c:v>
                </c:pt>
                <c:pt idx="13">
                  <c:v>0.14555843191188031</c:v>
                </c:pt>
                <c:pt idx="14">
                  <c:v>0.14814781391228629</c:v>
                </c:pt>
                <c:pt idx="15">
                  <c:v>0.13874169038645603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2F-4385-B4D7-F06F720F5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16088"/>
        <c:axId val="433913344"/>
      </c:scatterChart>
      <c:valAx>
        <c:axId val="433916088"/>
        <c:scaling>
          <c:orientation val="minMax"/>
          <c:min val="200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3344"/>
        <c:crosses val="autoZero"/>
        <c:crossBetween val="midCat"/>
      </c:valAx>
      <c:valAx>
        <c:axId val="433913344"/>
        <c:scaling>
          <c:orientation val="minMax"/>
          <c:max val="0.15000000000000002"/>
        </c:scaling>
        <c:delete val="0"/>
        <c:axPos val="l"/>
        <c:numFmt formatCode="0%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6088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'recovery pct'!$O$3:$AB$3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xVal>
          <c:yVal>
            <c:numRef>
              <c:f>'recovery pct'!$O$39:$AB$39</c:f>
              <c:numCache>
                <c:formatCode>0.0%</c:formatCode>
                <c:ptCount val="14"/>
                <c:pt idx="0">
                  <c:v>0.23437586199255869</c:v>
                </c:pt>
                <c:pt idx="1">
                  <c:v>0.2137997903457417</c:v>
                </c:pt>
                <c:pt idx="2">
                  <c:v>0.2080227698190221</c:v>
                </c:pt>
                <c:pt idx="3">
                  <c:v>0.22113151833674533</c:v>
                </c:pt>
                <c:pt idx="4">
                  <c:v>0.20607832486745883</c:v>
                </c:pt>
                <c:pt idx="5">
                  <c:v>0.25667984268503946</c:v>
                </c:pt>
                <c:pt idx="6">
                  <c:v>0.23786897731763018</c:v>
                </c:pt>
                <c:pt idx="7">
                  <c:v>0.23007963415237317</c:v>
                </c:pt>
                <c:pt idx="8">
                  <c:v>0.24814504503224014</c:v>
                </c:pt>
                <c:pt idx="9">
                  <c:v>0.22709610427981633</c:v>
                </c:pt>
                <c:pt idx="10">
                  <c:v>0.2184614575124679</c:v>
                </c:pt>
                <c:pt idx="11">
                  <c:v>0.24980201122687171</c:v>
                </c:pt>
                <c:pt idx="12">
                  <c:v>0.24956950121111718</c:v>
                </c:pt>
                <c:pt idx="13">
                  <c:v>0.23979462245036115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29-4130-9379-82DEEEDA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10600"/>
        <c:axId val="433914520"/>
      </c:scatterChart>
      <c:valAx>
        <c:axId val="433910600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914520"/>
        <c:crosses val="autoZero"/>
        <c:crossBetween val="midCat"/>
      </c:valAx>
      <c:valAx>
        <c:axId val="4339145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3910600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Brookhaven Curbside Recovery Rate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'recovery pct'!$M$3:$AD$3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xVal>
          <c:yVal>
            <c:numRef>
              <c:f>'recovery pct'!$M$39:$AD$39</c:f>
              <c:numCache>
                <c:formatCode>0.0%</c:formatCode>
                <c:ptCount val="18"/>
                <c:pt idx="0">
                  <c:v>0.29190223684192929</c:v>
                </c:pt>
                <c:pt idx="1">
                  <c:v>0.20789760927356726</c:v>
                </c:pt>
                <c:pt idx="2">
                  <c:v>0.23437586199255869</c:v>
                </c:pt>
                <c:pt idx="3">
                  <c:v>0.2137997903457417</c:v>
                </c:pt>
                <c:pt idx="4">
                  <c:v>0.2080227698190221</c:v>
                </c:pt>
                <c:pt idx="5">
                  <c:v>0.22113151833674533</c:v>
                </c:pt>
                <c:pt idx="6">
                  <c:v>0.20607832486745883</c:v>
                </c:pt>
                <c:pt idx="7">
                  <c:v>0.25667984268503946</c:v>
                </c:pt>
                <c:pt idx="8">
                  <c:v>0.23786897731763018</c:v>
                </c:pt>
                <c:pt idx="9">
                  <c:v>0.23007963415237317</c:v>
                </c:pt>
                <c:pt idx="10">
                  <c:v>0.24814504503224014</c:v>
                </c:pt>
                <c:pt idx="11">
                  <c:v>0.22709610427981633</c:v>
                </c:pt>
                <c:pt idx="12">
                  <c:v>0.2184614575124679</c:v>
                </c:pt>
                <c:pt idx="13">
                  <c:v>0.24980201122687171</c:v>
                </c:pt>
                <c:pt idx="14">
                  <c:v>0.24956950121111718</c:v>
                </c:pt>
                <c:pt idx="15">
                  <c:v>0.23979462245036115</c:v>
                </c:pt>
                <c:pt idx="16">
                  <c:v>0.23176120557093893</c:v>
                </c:pt>
                <c:pt idx="17">
                  <c:v>0.23656619504701198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E5-4819-BB1D-8F7E9962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16872"/>
        <c:axId val="433910992"/>
      </c:scatterChart>
      <c:valAx>
        <c:axId val="433916872"/>
        <c:scaling>
          <c:orientation val="minMax"/>
          <c:max val="2018"/>
          <c:min val="2000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0992"/>
        <c:crosses val="autoZero"/>
        <c:crossBetween val="midCat"/>
        <c:majorUnit val="5"/>
        <c:minorUnit val="1"/>
      </c:valAx>
      <c:valAx>
        <c:axId val="433910992"/>
        <c:scaling>
          <c:orientation val="minMax"/>
          <c:max val="0.30000000000000004"/>
          <c:min val="0"/>
        </c:scaling>
        <c:delete val="0"/>
        <c:axPos val="l"/>
        <c:numFmt formatCode="0%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16872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7"/>
            <c:spPr>
              <a:noFill/>
              <a:ln cmpd="sng">
                <a:solidFill>
                  <a:schemeClr val="tx1"/>
                </a:solidFill>
              </a:ln>
            </c:spPr>
          </c:marker>
          <c:xVal>
            <c:numRef>
              <c:f>'wgen rate'!$O$3:$AE$3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xVal>
          <c:yVal>
            <c:numRef>
              <c:f>'wgen rate'!$O$39:$AE$39</c:f>
              <c:numCache>
                <c:formatCode>0.00</c:formatCode>
                <c:ptCount val="17"/>
                <c:pt idx="0">
                  <c:v>13.716765765877874</c:v>
                </c:pt>
                <c:pt idx="1">
                  <c:v>13.724604269143878</c:v>
                </c:pt>
                <c:pt idx="2">
                  <c:v>13.327394143393459</c:v>
                </c:pt>
                <c:pt idx="3">
                  <c:v>13.421241926683718</c:v>
                </c:pt>
                <c:pt idx="4">
                  <c:v>12.304087073593028</c:v>
                </c:pt>
                <c:pt idx="5">
                  <c:v>12.576801513753464</c:v>
                </c:pt>
                <c:pt idx="6">
                  <c:v>11.686124556407211</c:v>
                </c:pt>
                <c:pt idx="7">
                  <c:v>11.381082772437489</c:v>
                </c:pt>
                <c:pt idx="8">
                  <c:v>11.735325387210205</c:v>
                </c:pt>
                <c:pt idx="9">
                  <c:v>11.075767621084458</c:v>
                </c:pt>
                <c:pt idx="10">
                  <c:v>10.471312179111997</c:v>
                </c:pt>
                <c:pt idx="11">
                  <c:v>10.759544102311656</c:v>
                </c:pt>
                <c:pt idx="12">
                  <c:v>10.979120514191427</c:v>
                </c:pt>
                <c:pt idx="13">
                  <c:v>11.172327869157304</c:v>
                </c:pt>
                <c:pt idx="14">
                  <c:v>10.866708667557402</c:v>
                </c:pt>
                <c:pt idx="15">
                  <c:v>11.258132276346949</c:v>
                </c:pt>
                <c:pt idx="16">
                  <c:v>10.717233014096323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AE-4C3B-9F30-C298C0AF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03008"/>
        <c:axId val="432201832"/>
      </c:scatterChart>
      <c:valAx>
        <c:axId val="432203008"/>
        <c:scaling>
          <c:orientation val="minMax"/>
          <c:max val="2019"/>
          <c:min val="2003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2201832"/>
        <c:crosses val="autoZero"/>
        <c:crossBetween val="midCat"/>
      </c:valAx>
      <c:valAx>
        <c:axId val="43220183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2203008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'wgen rate'!$P$42:$AD$42</c:f>
                <c:numCache>
                  <c:formatCode>General</c:formatCode>
                  <c:ptCount val="15"/>
                  <c:pt idx="0">
                    <c:v>1.7592562335310638</c:v>
                  </c:pt>
                  <c:pt idx="1">
                    <c:v>1.3917598731310439</c:v>
                  </c:pt>
                  <c:pt idx="2">
                    <c:v>1.4602659949959669</c:v>
                  </c:pt>
                  <c:pt idx="3">
                    <c:v>1.2880493274075864</c:v>
                  </c:pt>
                  <c:pt idx="4">
                    <c:v>1.3620373220912478</c:v>
                  </c:pt>
                  <c:pt idx="5">
                    <c:v>1.0019042325016581</c:v>
                  </c:pt>
                  <c:pt idx="6">
                    <c:v>0.91793022101027721</c:v>
                  </c:pt>
                  <c:pt idx="7">
                    <c:v>1.7249135268928433</c:v>
                  </c:pt>
                  <c:pt idx="8">
                    <c:v>0.89703534877991176</c:v>
                  </c:pt>
                  <c:pt idx="9">
                    <c:v>0.7825115054876095</c:v>
                  </c:pt>
                  <c:pt idx="10">
                    <c:v>0.82023727275543989</c:v>
                  </c:pt>
                  <c:pt idx="11">
                    <c:v>1.3507672576803649</c:v>
                  </c:pt>
                  <c:pt idx="12">
                    <c:v>0.91873344066091844</c:v>
                  </c:pt>
                  <c:pt idx="13">
                    <c:v>0.80507765344297333</c:v>
                  </c:pt>
                  <c:pt idx="14">
                    <c:v>0.86556470119933859</c:v>
                  </c:pt>
                </c:numCache>
              </c:numRef>
            </c:plus>
            <c:minus>
              <c:numRef>
                <c:f>'wgen rate'!$P$42:$AD$42</c:f>
                <c:numCache>
                  <c:formatCode>General</c:formatCode>
                  <c:ptCount val="15"/>
                  <c:pt idx="0">
                    <c:v>1.7592562335310638</c:v>
                  </c:pt>
                  <c:pt idx="1">
                    <c:v>1.3917598731310439</c:v>
                  </c:pt>
                  <c:pt idx="2">
                    <c:v>1.4602659949959669</c:v>
                  </c:pt>
                  <c:pt idx="3">
                    <c:v>1.2880493274075864</c:v>
                  </c:pt>
                  <c:pt idx="4">
                    <c:v>1.3620373220912478</c:v>
                  </c:pt>
                  <c:pt idx="5">
                    <c:v>1.0019042325016581</c:v>
                  </c:pt>
                  <c:pt idx="6">
                    <c:v>0.91793022101027721</c:v>
                  </c:pt>
                  <c:pt idx="7">
                    <c:v>1.7249135268928433</c:v>
                  </c:pt>
                  <c:pt idx="8">
                    <c:v>0.89703534877991176</c:v>
                  </c:pt>
                  <c:pt idx="9">
                    <c:v>0.7825115054876095</c:v>
                  </c:pt>
                  <c:pt idx="10">
                    <c:v>0.82023727275543989</c:v>
                  </c:pt>
                  <c:pt idx="11">
                    <c:v>1.3507672576803649</c:v>
                  </c:pt>
                  <c:pt idx="12">
                    <c:v>0.91873344066091844</c:v>
                  </c:pt>
                  <c:pt idx="13">
                    <c:v>0.80507765344297333</c:v>
                  </c:pt>
                  <c:pt idx="14">
                    <c:v>0.86556470119933859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'wgen rate'!$P$3:$AD$3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'wgen rate'!$P$41:$AD$41</c:f>
              <c:numCache>
                <c:formatCode>0.00</c:formatCode>
                <c:ptCount val="15"/>
                <c:pt idx="0">
                  <c:v>13.483134240353271</c:v>
                </c:pt>
                <c:pt idx="1">
                  <c:v>13.163427874398527</c:v>
                </c:pt>
                <c:pt idx="2">
                  <c:v>13.288997637669965</c:v>
                </c:pt>
                <c:pt idx="3">
                  <c:v>12.172990485437722</c:v>
                </c:pt>
                <c:pt idx="4">
                  <c:v>12.46562937227398</c:v>
                </c:pt>
                <c:pt idx="5">
                  <c:v>11.60667439851434</c:v>
                </c:pt>
                <c:pt idx="6">
                  <c:v>11.309656352536821</c:v>
                </c:pt>
                <c:pt idx="7">
                  <c:v>11.681607951963249</c:v>
                </c:pt>
                <c:pt idx="8">
                  <c:v>10.941406491610914</c:v>
                </c:pt>
                <c:pt idx="9">
                  <c:v>10.366151851411532</c:v>
                </c:pt>
                <c:pt idx="10">
                  <c:v>10.643720838433762</c:v>
                </c:pt>
                <c:pt idx="11">
                  <c:v>10.984267613336131</c:v>
                </c:pt>
                <c:pt idx="12">
                  <c:v>11.041234490724962</c:v>
                </c:pt>
                <c:pt idx="13">
                  <c:v>10.724975409778379</c:v>
                </c:pt>
                <c:pt idx="14">
                  <c:v>11.137494816606814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5C-4E2D-A84D-D70627E2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06144"/>
        <c:axId val="432202616"/>
      </c:scatterChart>
      <c:valAx>
        <c:axId val="432206144"/>
        <c:scaling>
          <c:orientation val="minMax"/>
          <c:min val="2003"/>
        </c:scaling>
        <c:delete val="0"/>
        <c:axPos val="b"/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2616"/>
        <c:crosses val="autoZero"/>
        <c:crossBetween val="midCat"/>
        <c:minorUnit val="1"/>
      </c:valAx>
      <c:valAx>
        <c:axId val="432202616"/>
        <c:scaling>
          <c:orientation val="minMax"/>
          <c:max val="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lbs/</a:t>
                </a:r>
                <a:r>
                  <a:rPr lang="en-US" baseline="0">
                    <a:solidFill>
                      <a:schemeClr val="tx1"/>
                    </a:solidFill>
                  </a:rPr>
                  <a:t>HH</a:t>
                </a:r>
                <a:r>
                  <a:rPr lang="en-US"/>
                  <a:t>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6144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'wgen rate'!$P$103:$AD$103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3.3072691239931909E-2</c:v>
                  </c:pt>
                  <c:pt idx="2">
                    <c:v>5.9126010407914334E-2</c:v>
                  </c:pt>
                  <c:pt idx="3">
                    <c:v>5.9349676697428438E-2</c:v>
                  </c:pt>
                  <c:pt idx="4">
                    <c:v>6.2357184837572494E-2</c:v>
                  </c:pt>
                  <c:pt idx="5">
                    <c:v>5.2061927570888018E-2</c:v>
                  </c:pt>
                  <c:pt idx="6">
                    <c:v>5.4726931445024586E-2</c:v>
                  </c:pt>
                  <c:pt idx="7">
                    <c:v>4.8884305314106591E-2</c:v>
                  </c:pt>
                  <c:pt idx="8">
                    <c:v>5.1084682185249211E-2</c:v>
                  </c:pt>
                  <c:pt idx="9">
                    <c:v>5.7732636131825804E-2</c:v>
                  </c:pt>
                  <c:pt idx="10">
                    <c:v>5.8390383117908722E-2</c:v>
                  </c:pt>
                  <c:pt idx="11">
                    <c:v>8.8209822405111868E-2</c:v>
                  </c:pt>
                  <c:pt idx="12">
                    <c:v>6.7716546712307923E-2</c:v>
                  </c:pt>
                  <c:pt idx="13">
                    <c:v>7.5260182941232212E-2</c:v>
                  </c:pt>
                  <c:pt idx="14">
                    <c:v>8.235301009616508E-2</c:v>
                  </c:pt>
                </c:numCache>
              </c:numRef>
            </c:plus>
            <c:minus>
              <c:numRef>
                <c:f>'wgen rate'!$P$103:$AD$103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3.3072691239931909E-2</c:v>
                  </c:pt>
                  <c:pt idx="2">
                    <c:v>5.9126010407914334E-2</c:v>
                  </c:pt>
                  <c:pt idx="3">
                    <c:v>5.9349676697428438E-2</c:v>
                  </c:pt>
                  <c:pt idx="4">
                    <c:v>6.2357184837572494E-2</c:v>
                  </c:pt>
                  <c:pt idx="5">
                    <c:v>5.2061927570888018E-2</c:v>
                  </c:pt>
                  <c:pt idx="6">
                    <c:v>5.4726931445024586E-2</c:v>
                  </c:pt>
                  <c:pt idx="7">
                    <c:v>4.8884305314106591E-2</c:v>
                  </c:pt>
                  <c:pt idx="8">
                    <c:v>5.1084682185249211E-2</c:v>
                  </c:pt>
                  <c:pt idx="9">
                    <c:v>5.7732636131825804E-2</c:v>
                  </c:pt>
                  <c:pt idx="10">
                    <c:v>5.8390383117908722E-2</c:v>
                  </c:pt>
                  <c:pt idx="11">
                    <c:v>8.8209822405111868E-2</c:v>
                  </c:pt>
                  <c:pt idx="12">
                    <c:v>6.7716546712307923E-2</c:v>
                  </c:pt>
                  <c:pt idx="13">
                    <c:v>7.5260182941232212E-2</c:v>
                  </c:pt>
                  <c:pt idx="14">
                    <c:v>8.235301009616508E-2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'wgen rate'!$P$64:$AD$64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'wgen rate'!$P$102:$AD$102</c:f>
              <c:numCache>
                <c:formatCode>0.00</c:formatCode>
                <c:ptCount val="15"/>
                <c:pt idx="0">
                  <c:v>1</c:v>
                </c:pt>
                <c:pt idx="1">
                  <c:v>0.9650585654363194</c:v>
                </c:pt>
                <c:pt idx="2">
                  <c:v>0.97480655875870803</c:v>
                </c:pt>
                <c:pt idx="3">
                  <c:v>0.89365331155729832</c:v>
                </c:pt>
                <c:pt idx="4">
                  <c:v>0.91495175602185208</c:v>
                </c:pt>
                <c:pt idx="5">
                  <c:v>0.85342473432449062</c:v>
                </c:pt>
                <c:pt idx="6">
                  <c:v>0.83214302172123722</c:v>
                </c:pt>
                <c:pt idx="7">
                  <c:v>0.83821595967684193</c:v>
                </c:pt>
                <c:pt idx="8">
                  <c:v>0.80489844885971451</c:v>
                </c:pt>
                <c:pt idx="9">
                  <c:v>0.76351863464578951</c:v>
                </c:pt>
                <c:pt idx="10">
                  <c:v>0.78384521288859177</c:v>
                </c:pt>
                <c:pt idx="11">
                  <c:v>0.7977826457161824</c:v>
                </c:pt>
                <c:pt idx="12">
                  <c:v>0.81317833265025985</c:v>
                </c:pt>
                <c:pt idx="13">
                  <c:v>0.78887767286471144</c:v>
                </c:pt>
                <c:pt idx="14">
                  <c:v>0.82189412942802897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B-47BF-9AE0-314546291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04968"/>
        <c:axId val="432209280"/>
      </c:scatterChart>
      <c:valAx>
        <c:axId val="432204968"/>
        <c:scaling>
          <c:orientation val="minMax"/>
          <c:min val="2003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9280"/>
        <c:crosses val="autoZero"/>
        <c:crossBetween val="midCat"/>
        <c:minorUnit val="1"/>
      </c:valAx>
      <c:valAx>
        <c:axId val="432209280"/>
        <c:scaling>
          <c:orientation val="minMax"/>
          <c:max val="1.1000000000000001"/>
          <c:min val="0"/>
        </c:scaling>
        <c:delete val="0"/>
        <c:axPos val="l"/>
        <c:numFmt formatCode="0.00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496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Town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'wgen rate'!$P$164:$AF$164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'wgen rate'!$P$200:$AF$200</c:f>
              <c:numCache>
                <c:formatCode>0.0</c:formatCode>
                <c:ptCount val="17"/>
                <c:pt idx="0">
                  <c:v>38.597442509924214</c:v>
                </c:pt>
                <c:pt idx="1">
                  <c:v>37.548012309061619</c:v>
                </c:pt>
                <c:pt idx="2">
                  <c:v>37.059146437341596</c:v>
                </c:pt>
                <c:pt idx="3">
                  <c:v>35.041607991744776</c:v>
                </c:pt>
                <c:pt idx="4">
                  <c:v>33.815963743097328</c:v>
                </c:pt>
                <c:pt idx="5">
                  <c:v>31.965634907887999</c:v>
                </c:pt>
                <c:pt idx="6">
                  <c:v>31.475847898584281</c:v>
                </c:pt>
                <c:pt idx="7">
                  <c:v>31.873539473063122</c:v>
                </c:pt>
                <c:pt idx="8">
                  <c:v>30.895892757475757</c:v>
                </c:pt>
                <c:pt idx="9">
                  <c:v>29.465278272998692</c:v>
                </c:pt>
                <c:pt idx="10">
                  <c:v>29.989759720179137</c:v>
                </c:pt>
                <c:pt idx="11">
                  <c:v>30.574389042144428</c:v>
                </c:pt>
                <c:pt idx="12">
                  <c:v>31.627699254442444</c:v>
                </c:pt>
                <c:pt idx="13">
                  <c:v>31.182101093478419</c:v>
                </c:pt>
                <c:pt idx="14">
                  <c:v>31.752627443319923</c:v>
                </c:pt>
                <c:pt idx="15">
                  <c:v>30.616523399484706</c:v>
                </c:pt>
                <c:pt idx="16">
                  <c:v>34.514649261700121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F-4AAE-8BDF-DE50F29A905E}"/>
            </c:ext>
          </c:extLst>
        </c:ser>
        <c:ser>
          <c:idx val="1"/>
          <c:order val="1"/>
          <c:tx>
            <c:v>District 1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'wgen rate'!$P$164:$AF$164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'wgen rate'!$P$165:$AF$165</c:f>
              <c:numCache>
                <c:formatCode>0.0</c:formatCode>
                <c:ptCount val="17"/>
                <c:pt idx="0">
                  <c:v>32.198639082543636</c:v>
                </c:pt>
                <c:pt idx="1">
                  <c:v>30.792477817221044</c:v>
                </c:pt>
                <c:pt idx="2">
                  <c:v>29.492582070707069</c:v>
                </c:pt>
                <c:pt idx="3">
                  <c:v>28.33042899842961</c:v>
                </c:pt>
                <c:pt idx="4">
                  <c:v>28.979878371872218</c:v>
                </c:pt>
                <c:pt idx="5">
                  <c:v>27.023736581770834</c:v>
                </c:pt>
                <c:pt idx="6">
                  <c:v>26.361462148748586</c:v>
                </c:pt>
                <c:pt idx="7">
                  <c:v>26.715694814566273</c:v>
                </c:pt>
                <c:pt idx="8">
                  <c:v>26.011248315576839</c:v>
                </c:pt>
                <c:pt idx="9">
                  <c:v>24.504384261913327</c:v>
                </c:pt>
                <c:pt idx="10">
                  <c:v>25.820079364290674</c:v>
                </c:pt>
                <c:pt idx="11">
                  <c:v>26.063551655363256</c:v>
                </c:pt>
                <c:pt idx="12">
                  <c:v>26.031356495216372</c:v>
                </c:pt>
                <c:pt idx="13">
                  <c:v>26.050225279237907</c:v>
                </c:pt>
                <c:pt idx="14">
                  <c:v>26.519276386675493</c:v>
                </c:pt>
                <c:pt idx="15">
                  <c:v>25.492245895309498</c:v>
                </c:pt>
                <c:pt idx="16">
                  <c:v>24.764938718861504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F-4AAE-8BDF-DE50F29A905E}"/>
            </c:ext>
          </c:extLst>
        </c:ser>
        <c:ser>
          <c:idx val="2"/>
          <c:order val="2"/>
          <c:tx>
            <c:v>District 18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'wgen rate'!$P$164:$AF$164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'wgen rate'!$P$182:$AF$182</c:f>
              <c:numCache>
                <c:formatCode>0.0</c:formatCode>
                <c:ptCount val="17"/>
                <c:pt idx="0">
                  <c:v>41.171946936382469</c:v>
                </c:pt>
                <c:pt idx="1">
                  <c:v>39.992811105910157</c:v>
                </c:pt>
                <c:pt idx="2">
                  <c:v>39.271210949489024</c:v>
                </c:pt>
                <c:pt idx="3">
                  <c:v>37.07105926651392</c:v>
                </c:pt>
                <c:pt idx="4">
                  <c:v>35.923708321529311</c:v>
                </c:pt>
                <c:pt idx="5">
                  <c:v>34.668320934043798</c:v>
                </c:pt>
                <c:pt idx="6">
                  <c:v>34.137598950730109</c:v>
                </c:pt>
                <c:pt idx="7">
                  <c:v>33.79275241863705</c:v>
                </c:pt>
                <c:pt idx="8">
                  <c:v>34.305552407689071</c:v>
                </c:pt>
                <c:pt idx="9">
                  <c:v>32.737972165596283</c:v>
                </c:pt>
                <c:pt idx="10">
                  <c:v>32.999249637016852</c:v>
                </c:pt>
                <c:pt idx="11">
                  <c:v>33.425643572672854</c:v>
                </c:pt>
                <c:pt idx="12">
                  <c:v>33.236408843757111</c:v>
                </c:pt>
                <c:pt idx="13">
                  <c:v>32.871636159887025</c:v>
                </c:pt>
                <c:pt idx="14">
                  <c:v>32.021179886412916</c:v>
                </c:pt>
                <c:pt idx="15">
                  <c:v>32.506174374082264</c:v>
                </c:pt>
                <c:pt idx="16">
                  <c:v>35.974324548864587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F-4AAE-8BDF-DE50F29A905E}"/>
            </c:ext>
          </c:extLst>
        </c:ser>
        <c:ser>
          <c:idx val="3"/>
          <c:order val="3"/>
          <c:tx>
            <c:v>District 31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'wgen rate'!$P$164:$AF$164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'wgen rate'!$P$195:$AF$195</c:f>
              <c:numCache>
                <c:formatCode>0.0</c:formatCode>
                <c:ptCount val="17"/>
                <c:pt idx="0">
                  <c:v>41.223787505797425</c:v>
                </c:pt>
                <c:pt idx="1">
                  <c:v>38.308811795999766</c:v>
                </c:pt>
                <c:pt idx="2">
                  <c:v>37.72549354071802</c:v>
                </c:pt>
                <c:pt idx="3">
                  <c:v>36.897261970607488</c:v>
                </c:pt>
                <c:pt idx="4">
                  <c:v>34.407171315852224</c:v>
                </c:pt>
                <c:pt idx="5">
                  <c:v>33.222603335767822</c:v>
                </c:pt>
                <c:pt idx="6">
                  <c:v>32.529085596580821</c:v>
                </c:pt>
                <c:pt idx="7">
                  <c:v>31.625936744267072</c:v>
                </c:pt>
                <c:pt idx="8">
                  <c:v>30.419742198546707</c:v>
                </c:pt>
                <c:pt idx="9">
                  <c:v>29.747682377433481</c:v>
                </c:pt>
                <c:pt idx="10">
                  <c:v>30.742440837204239</c:v>
                </c:pt>
                <c:pt idx="11">
                  <c:v>32.268710656137472</c:v>
                </c:pt>
                <c:pt idx="12">
                  <c:v>34.564259544718141</c:v>
                </c:pt>
                <c:pt idx="13">
                  <c:v>35.776489076463065</c:v>
                </c:pt>
                <c:pt idx="14">
                  <c:v>35.45284328725905</c:v>
                </c:pt>
                <c:pt idx="15">
                  <c:v>36.278830324405696</c:v>
                </c:pt>
                <c:pt idx="16">
                  <c:v>41.934676866875456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8F-4AAE-8BDF-DE50F29A9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04576"/>
        <c:axId val="432202224"/>
      </c:scatterChart>
      <c:valAx>
        <c:axId val="432204576"/>
        <c:scaling>
          <c:orientation val="minMax"/>
          <c:max val="2021"/>
          <c:min val="200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2224"/>
        <c:crosses val="autoZero"/>
        <c:crossBetween val="midCat"/>
        <c:majorUnit val="5"/>
        <c:minorUnit val="1"/>
      </c:valAx>
      <c:valAx>
        <c:axId val="432202224"/>
        <c:scaling>
          <c:orientation val="minMax"/>
          <c:max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kg/HH/wk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4576"/>
        <c:crosses val="autoZero"/>
        <c:crossBetween val="midCat"/>
        <c:majorUnit val="10"/>
        <c:minorUnit val="2.5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7"/>
            <c:spPr>
              <a:noFill/>
              <a:ln cmpd="sng">
                <a:solidFill>
                  <a:schemeClr val="tx1"/>
                </a:solidFill>
              </a:ln>
            </c:spPr>
          </c:marker>
          <c:xVal>
            <c:numRef>
              <c:f>'disposal rate'!$P$3:$AE$3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xVal>
          <c:yVal>
            <c:numRef>
              <c:f>'disposal rate'!$P$39:$AE$39</c:f>
              <c:numCache>
                <c:formatCode>0.00</c:formatCode>
                <c:ptCount val="16"/>
                <c:pt idx="0">
                  <c:v>10.790286753822643</c:v>
                </c:pt>
                <c:pt idx="1">
                  <c:v>10.554992699214939</c:v>
                </c:pt>
                <c:pt idx="2">
                  <c:v>10.453382321471363</c:v>
                </c:pt>
                <c:pt idx="3">
                  <c:v>9.7684814204436243</c:v>
                </c:pt>
                <c:pt idx="4">
                  <c:v>9.3485900797222623</c:v>
                </c:pt>
                <c:pt idx="5">
                  <c:v>8.9063580593681841</c:v>
                </c:pt>
                <c:pt idx="6">
                  <c:v>8.7625274118971941</c:v>
                </c:pt>
                <c:pt idx="7">
                  <c:v>8.823262540532939</c:v>
                </c:pt>
                <c:pt idx="8">
                  <c:v>8.5605039424276512</c:v>
                </c:pt>
                <c:pt idx="9">
                  <c:v>8.1837340583951335</c:v>
                </c:pt>
                <c:pt idx="10">
                  <c:v>8.071788345669983</c:v>
                </c:pt>
                <c:pt idx="11">
                  <c:v>8.2390668837279293</c:v>
                </c:pt>
                <c:pt idx="12">
                  <c:v>8.4932637258810821</c:v>
                </c:pt>
                <c:pt idx="13">
                  <c:v>8.3482271661761267</c:v>
                </c:pt>
                <c:pt idx="14">
                  <c:v>8.5948387603955947</c:v>
                </c:pt>
                <c:pt idx="15">
                  <c:v>8.8931599945046411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82-4C81-8801-CB9444723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03400"/>
        <c:axId val="432208888"/>
      </c:scatterChart>
      <c:valAx>
        <c:axId val="432203400"/>
        <c:scaling>
          <c:orientation val="minMax"/>
          <c:max val="2019"/>
          <c:min val="2003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2208888"/>
        <c:crosses val="autoZero"/>
        <c:crossBetween val="midCat"/>
        <c:majorUnit val="5"/>
        <c:minorUnit val="1"/>
      </c:valAx>
      <c:valAx>
        <c:axId val="432208888"/>
        <c:scaling>
          <c:orientation val="minMax"/>
          <c:max val="15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noFill/>
          <a:ln w="12700">
            <a:solidFill>
              <a:schemeClr val="tx1"/>
            </a:solidFill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432203400"/>
        <c:crosses val="autoZero"/>
        <c:crossBetween val="midCat"/>
        <c:majorUnit val="5"/>
        <c:minorUnit val="1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'disposal rate'!$P$42:$AD$42</c:f>
                <c:numCache>
                  <c:formatCode>General</c:formatCode>
                  <c:ptCount val="15"/>
                  <c:pt idx="0">
                    <c:v>1.5765681083216641</c:v>
                  </c:pt>
                  <c:pt idx="1">
                    <c:v>1.2705148167071816</c:v>
                  </c:pt>
                  <c:pt idx="2">
                    <c:v>1.2856125900807884</c:v>
                  </c:pt>
                  <c:pt idx="3">
                    <c:v>1.1358278061277567</c:v>
                  </c:pt>
                  <c:pt idx="4">
                    <c:v>1.0963774194948837</c:v>
                  </c:pt>
                  <c:pt idx="5">
                    <c:v>0.87747026173990905</c:v>
                  </c:pt>
                  <c:pt idx="6">
                    <c:v>0.83353177240557574</c:v>
                  </c:pt>
                  <c:pt idx="7">
                    <c:v>1.5210298416960613</c:v>
                  </c:pt>
                  <c:pt idx="8">
                    <c:v>0.7510445751161261</c:v>
                  </c:pt>
                  <c:pt idx="9">
                    <c:v>0.75246748929212537</c:v>
                  </c:pt>
                  <c:pt idx="10">
                    <c:v>0.79855987095515257</c:v>
                  </c:pt>
                  <c:pt idx="11">
                    <c:v>1.2144922320746541</c:v>
                  </c:pt>
                  <c:pt idx="12">
                    <c:v>0.92321151180924088</c:v>
                  </c:pt>
                  <c:pt idx="13">
                    <c:v>0.88160369650679482</c:v>
                  </c:pt>
                  <c:pt idx="14">
                    <c:v>0.88182668428720024</c:v>
                  </c:pt>
                </c:numCache>
              </c:numRef>
            </c:plus>
            <c:minus>
              <c:numRef>
                <c:f>'disposal rate'!$P$42:$AD$42</c:f>
                <c:numCache>
                  <c:formatCode>General</c:formatCode>
                  <c:ptCount val="15"/>
                  <c:pt idx="0">
                    <c:v>1.5765681083216641</c:v>
                  </c:pt>
                  <c:pt idx="1">
                    <c:v>1.2705148167071816</c:v>
                  </c:pt>
                  <c:pt idx="2">
                    <c:v>1.2856125900807884</c:v>
                  </c:pt>
                  <c:pt idx="3">
                    <c:v>1.1358278061277567</c:v>
                  </c:pt>
                  <c:pt idx="4">
                    <c:v>1.0963774194948837</c:v>
                  </c:pt>
                  <c:pt idx="5">
                    <c:v>0.87747026173990905</c:v>
                  </c:pt>
                  <c:pt idx="6">
                    <c:v>0.83353177240557574</c:v>
                  </c:pt>
                  <c:pt idx="7">
                    <c:v>1.5210298416960613</c:v>
                  </c:pt>
                  <c:pt idx="8">
                    <c:v>0.7510445751161261</c:v>
                  </c:pt>
                  <c:pt idx="9">
                    <c:v>0.75246748929212537</c:v>
                  </c:pt>
                  <c:pt idx="10">
                    <c:v>0.79855987095515257</c:v>
                  </c:pt>
                  <c:pt idx="11">
                    <c:v>1.2144922320746541</c:v>
                  </c:pt>
                  <c:pt idx="12">
                    <c:v>0.92321151180924088</c:v>
                  </c:pt>
                  <c:pt idx="13">
                    <c:v>0.88160369650679482</c:v>
                  </c:pt>
                  <c:pt idx="14">
                    <c:v>0.88182668428720024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'disposal rate'!$P$3:$AD$3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'disposal rate'!$P$41:$AD$41</c:f>
              <c:numCache>
                <c:formatCode>0.00</c:formatCode>
                <c:ptCount val="15"/>
                <c:pt idx="0">
                  <c:v>10.479367337947272</c:v>
                </c:pt>
                <c:pt idx="1">
                  <c:v>10.335489012623965</c:v>
                </c:pt>
                <c:pt idx="2">
                  <c:v>10.279636418607941</c:v>
                </c:pt>
                <c:pt idx="3">
                  <c:v>9.5950433533925175</c:v>
                </c:pt>
                <c:pt idx="4">
                  <c:v>9.1982224057571607</c:v>
                </c:pt>
                <c:pt idx="5">
                  <c:v>8.8006491811088985</c:v>
                </c:pt>
                <c:pt idx="6">
                  <c:v>8.6567884688495145</c:v>
                </c:pt>
                <c:pt idx="7">
                  <c:v>8.7839206463264556</c:v>
                </c:pt>
                <c:pt idx="8">
                  <c:v>8.4406194696002572</c:v>
                </c:pt>
                <c:pt idx="9">
                  <c:v>8.0737098437039414</c:v>
                </c:pt>
                <c:pt idx="10">
                  <c:v>7.9537385314790399</c:v>
                </c:pt>
                <c:pt idx="11">
                  <c:v>8.1775971832022591</c:v>
                </c:pt>
                <c:pt idx="12">
                  <c:v>8.3607366610636653</c:v>
                </c:pt>
                <c:pt idx="13">
                  <c:v>8.2129683449575968</c:v>
                </c:pt>
                <c:pt idx="14">
                  <c:v>8.446350725105118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48-43F9-BF99-C3C6FBDCF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06928"/>
        <c:axId val="432207320"/>
      </c:scatterChart>
      <c:valAx>
        <c:axId val="432206928"/>
        <c:scaling>
          <c:orientation val="minMax"/>
          <c:min val="2003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7320"/>
        <c:crosses val="autoZero"/>
        <c:crossBetween val="midCat"/>
        <c:minorUnit val="1"/>
      </c:valAx>
      <c:valAx>
        <c:axId val="432207320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lbs/HH/d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6928"/>
        <c:crosses val="autoZero"/>
        <c:crossBetween val="midCat"/>
        <c:majorUnit val="4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'disposal rate'!$P$103:$AD$103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2.7480086276237839E-2</c:v>
                  </c:pt>
                  <c:pt idx="2">
                    <c:v>5.2493098051882063E-2</c:v>
                  </c:pt>
                  <c:pt idx="3">
                    <c:v>5.6712598035367691E-2</c:v>
                  </c:pt>
                  <c:pt idx="4">
                    <c:v>6.0570355446108184E-2</c:v>
                  </c:pt>
                  <c:pt idx="5">
                    <c:v>7.225941787053243E-2</c:v>
                  </c:pt>
                  <c:pt idx="6">
                    <c:v>7.2838815963322937E-2</c:v>
                  </c:pt>
                  <c:pt idx="7">
                    <c:v>7.4055969227423246E-2</c:v>
                  </c:pt>
                  <c:pt idx="8">
                    <c:v>7.3560844755167942E-2</c:v>
                  </c:pt>
                  <c:pt idx="9">
                    <c:v>7.5259141299160434E-2</c:v>
                  </c:pt>
                  <c:pt idx="10">
                    <c:v>7.0546732734767803E-2</c:v>
                  </c:pt>
                  <c:pt idx="11">
                    <c:v>8.8774318929975518E-2</c:v>
                  </c:pt>
                  <c:pt idx="12">
                    <c:v>7.3297583653060314E-2</c:v>
                  </c:pt>
                  <c:pt idx="13">
                    <c:v>8.0764840534411547E-2</c:v>
                  </c:pt>
                  <c:pt idx="14">
                    <c:v>8.4108913567467677E-2</c:v>
                  </c:pt>
                </c:numCache>
              </c:numRef>
            </c:plus>
            <c:minus>
              <c:numRef>
                <c:f>'disposal rate'!$P$103:$AD$103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2.7480086276237839E-2</c:v>
                  </c:pt>
                  <c:pt idx="2">
                    <c:v>5.2493098051882063E-2</c:v>
                  </c:pt>
                  <c:pt idx="3">
                    <c:v>5.6712598035367691E-2</c:v>
                  </c:pt>
                  <c:pt idx="4">
                    <c:v>6.0570355446108184E-2</c:v>
                  </c:pt>
                  <c:pt idx="5">
                    <c:v>7.225941787053243E-2</c:v>
                  </c:pt>
                  <c:pt idx="6">
                    <c:v>7.2838815963322937E-2</c:v>
                  </c:pt>
                  <c:pt idx="7">
                    <c:v>7.4055969227423246E-2</c:v>
                  </c:pt>
                  <c:pt idx="8">
                    <c:v>7.3560844755167942E-2</c:v>
                  </c:pt>
                  <c:pt idx="9">
                    <c:v>7.5259141299160434E-2</c:v>
                  </c:pt>
                  <c:pt idx="10">
                    <c:v>7.0546732734767803E-2</c:v>
                  </c:pt>
                  <c:pt idx="11">
                    <c:v>8.8774318929975518E-2</c:v>
                  </c:pt>
                  <c:pt idx="12">
                    <c:v>7.3297583653060314E-2</c:v>
                  </c:pt>
                  <c:pt idx="13">
                    <c:v>8.0764840534411547E-2</c:v>
                  </c:pt>
                  <c:pt idx="14">
                    <c:v>8.4108913567467677E-2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'disposal rate'!$P$64:$AD$64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'disposal rate'!$P$102:$AD$102</c:f>
              <c:numCache>
                <c:formatCode>0.00</c:formatCode>
                <c:ptCount val="15"/>
                <c:pt idx="0">
                  <c:v>1</c:v>
                </c:pt>
                <c:pt idx="1">
                  <c:v>0.97200174953440788</c:v>
                </c:pt>
                <c:pt idx="2">
                  <c:v>0.96741918185130615</c:v>
                </c:pt>
                <c:pt idx="3">
                  <c:v>0.90410295608964741</c:v>
                </c:pt>
                <c:pt idx="4">
                  <c:v>0.86709627705186265</c:v>
                </c:pt>
                <c:pt idx="5">
                  <c:v>0.83246525681861927</c:v>
                </c:pt>
                <c:pt idx="6">
                  <c:v>0.81928555260562352</c:v>
                </c:pt>
                <c:pt idx="7">
                  <c:v>0.81028907477855838</c:v>
                </c:pt>
                <c:pt idx="8">
                  <c:v>0.79946552949055583</c:v>
                </c:pt>
                <c:pt idx="9">
                  <c:v>0.76483860671071668</c:v>
                </c:pt>
                <c:pt idx="10">
                  <c:v>0.75263864182906259</c:v>
                </c:pt>
                <c:pt idx="11">
                  <c:v>0.76191883829940632</c:v>
                </c:pt>
                <c:pt idx="12">
                  <c:v>0.79017709728527163</c:v>
                </c:pt>
                <c:pt idx="13">
                  <c:v>0.77749191170062704</c:v>
                </c:pt>
                <c:pt idx="14">
                  <c:v>0.79989825847470863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0-45B1-B903-57230907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13392"/>
        <c:axId val="593412216"/>
      </c:scatterChart>
      <c:valAx>
        <c:axId val="593413392"/>
        <c:scaling>
          <c:orientation val="minMax"/>
          <c:min val="2003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12216"/>
        <c:crosses val="autoZero"/>
        <c:crossBetween val="midCat"/>
        <c:minorUnit val="1"/>
      </c:valAx>
      <c:valAx>
        <c:axId val="593412216"/>
        <c:scaling>
          <c:orientation val="minMax"/>
          <c:max val="1.1000000000000001"/>
          <c:min val="0"/>
        </c:scaling>
        <c:delete val="0"/>
        <c:axPos val="l"/>
        <c:numFmt formatCode="0.00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13392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Town-wide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'disposal rate'!$P$127:$AF$127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'disposal rate'!$P$163:$AF$163</c:f>
              <c:numCache>
                <c:formatCode>0.0</c:formatCode>
                <c:ptCount val="17"/>
                <c:pt idx="0">
                  <c:v>34.332730580344773</c:v>
                </c:pt>
                <c:pt idx="1">
                  <c:v>33.584067679320256</c:v>
                </c:pt>
                <c:pt idx="2">
                  <c:v>33.260761931954335</c:v>
                </c:pt>
                <c:pt idx="3">
                  <c:v>31.081531792320622</c:v>
                </c:pt>
                <c:pt idx="4">
                  <c:v>29.745513890025379</c:v>
                </c:pt>
                <c:pt idx="5">
                  <c:v>28.338412007080581</c:v>
                </c:pt>
                <c:pt idx="6">
                  <c:v>27.880769037854705</c:v>
                </c:pt>
                <c:pt idx="7">
                  <c:v>28.074017174422988</c:v>
                </c:pt>
                <c:pt idx="8">
                  <c:v>27.237967089542526</c:v>
                </c:pt>
                <c:pt idx="9">
                  <c:v>26.039153822166334</c:v>
                </c:pt>
                <c:pt idx="10">
                  <c:v>25.68296291804085</c:v>
                </c:pt>
                <c:pt idx="11">
                  <c:v>26.215212811861591</c:v>
                </c:pt>
                <c:pt idx="12">
                  <c:v>27.02402094598526</c:v>
                </c:pt>
                <c:pt idx="13">
                  <c:v>26.562540983287672</c:v>
                </c:pt>
                <c:pt idx="14">
                  <c:v>27.347214237622342</c:v>
                </c:pt>
                <c:pt idx="15">
                  <c:v>28.296418164332945</c:v>
                </c:pt>
                <c:pt idx="16">
                  <c:v>31.999679330698974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C-43A9-A30F-0982314253B1}"/>
            </c:ext>
          </c:extLst>
        </c:ser>
        <c:ser>
          <c:idx val="1"/>
          <c:order val="1"/>
          <c:tx>
            <c:v>District 1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'disposal rate'!$P$127:$AF$127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'disposal rate'!$P$128:$AF$128</c:f>
              <c:numCache>
                <c:formatCode>0.0</c:formatCode>
                <c:ptCount val="17"/>
                <c:pt idx="0">
                  <c:v>25.867222989973925</c:v>
                </c:pt>
                <c:pt idx="1">
                  <c:v>26.217518363478401</c:v>
                </c:pt>
                <c:pt idx="2">
                  <c:v>24.776381105576309</c:v>
                </c:pt>
                <c:pt idx="3">
                  <c:v>23.597087843663186</c:v>
                </c:pt>
                <c:pt idx="4">
                  <c:v>23.12493376619534</c:v>
                </c:pt>
                <c:pt idx="5">
                  <c:v>21.473050574384928</c:v>
                </c:pt>
                <c:pt idx="6">
                  <c:v>20.779671306068106</c:v>
                </c:pt>
                <c:pt idx="7">
                  <c:v>21.24275977175402</c:v>
                </c:pt>
                <c:pt idx="8">
                  <c:v>20.747047384403515</c:v>
                </c:pt>
                <c:pt idx="9">
                  <c:v>19.378693725637543</c:v>
                </c:pt>
                <c:pt idx="10">
                  <c:v>19.571001855180828</c:v>
                </c:pt>
                <c:pt idx="11">
                  <c:v>19.847288312733902</c:v>
                </c:pt>
                <c:pt idx="12">
                  <c:v>19.449806207284237</c:v>
                </c:pt>
                <c:pt idx="13">
                  <c:v>19.646085161034183</c:v>
                </c:pt>
                <c:pt idx="14">
                  <c:v>20.734933552673681</c:v>
                </c:pt>
                <c:pt idx="15">
                  <c:v>22.140574025360301</c:v>
                </c:pt>
                <c:pt idx="16">
                  <c:v>21.360785103001788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C-43A9-A30F-0982314253B1}"/>
            </c:ext>
          </c:extLst>
        </c:ser>
        <c:ser>
          <c:idx val="2"/>
          <c:order val="2"/>
          <c:tx>
            <c:v>District 18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'disposal rate'!$P$127:$AF$127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'disposal rate'!$P$145:$AF$145</c:f>
              <c:numCache>
                <c:formatCode>0.0</c:formatCode>
                <c:ptCount val="17"/>
                <c:pt idx="0">
                  <c:v>36.779911079831045</c:v>
                </c:pt>
                <c:pt idx="1">
                  <c:v>35.782428554932956</c:v>
                </c:pt>
                <c:pt idx="2">
                  <c:v>35.099866423567669</c:v>
                </c:pt>
                <c:pt idx="3">
                  <c:v>32.415968056218283</c:v>
                </c:pt>
                <c:pt idx="4">
                  <c:v>31.306583195675604</c:v>
                </c:pt>
                <c:pt idx="5">
                  <c:v>30.694783039438537</c:v>
                </c:pt>
                <c:pt idx="6">
                  <c:v>30.291757308262781</c:v>
                </c:pt>
                <c:pt idx="7">
                  <c:v>29.677426084800864</c:v>
                </c:pt>
                <c:pt idx="8">
                  <c:v>30.351718439031202</c:v>
                </c:pt>
                <c:pt idx="9">
                  <c:v>29.156780262268438</c:v>
                </c:pt>
                <c:pt idx="10">
                  <c:v>28.381649764084766</c:v>
                </c:pt>
                <c:pt idx="11">
                  <c:v>28.795584495580474</c:v>
                </c:pt>
                <c:pt idx="12">
                  <c:v>28.519746486173311</c:v>
                </c:pt>
                <c:pt idx="13">
                  <c:v>28.358922025479202</c:v>
                </c:pt>
                <c:pt idx="14">
                  <c:v>27.84632697217835</c:v>
                </c:pt>
                <c:pt idx="15">
                  <c:v>31.807529135146186</c:v>
                </c:pt>
                <c:pt idx="16">
                  <c:v>35.308591156014778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2C-43A9-A30F-0982314253B1}"/>
            </c:ext>
          </c:extLst>
        </c:ser>
        <c:ser>
          <c:idx val="3"/>
          <c:order val="3"/>
          <c:tx>
            <c:v>District 31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'disposal rate'!$P$127:$AF$127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'disposal rate'!$P$158:$AF$158</c:f>
              <c:numCache>
                <c:formatCode>0.0</c:formatCode>
                <c:ptCount val="17"/>
                <c:pt idx="0">
                  <c:v>38.789832970701823</c:v>
                </c:pt>
                <c:pt idx="1">
                  <c:v>36.144321039336923</c:v>
                </c:pt>
                <c:pt idx="2">
                  <c:v>35.669188371099885</c:v>
                </c:pt>
                <c:pt idx="3">
                  <c:v>34.391164564203351</c:v>
                </c:pt>
                <c:pt idx="4">
                  <c:v>31.861203577290638</c:v>
                </c:pt>
                <c:pt idx="5">
                  <c:v>30.98842407341327</c:v>
                </c:pt>
                <c:pt idx="6">
                  <c:v>30.117717062685042</c:v>
                </c:pt>
                <c:pt idx="7">
                  <c:v>28.938728724613469</c:v>
                </c:pt>
                <c:pt idx="8">
                  <c:v>27.657832671263776</c:v>
                </c:pt>
                <c:pt idx="9">
                  <c:v>27.215007643331003</c:v>
                </c:pt>
                <c:pt idx="10">
                  <c:v>27.446119154368485</c:v>
                </c:pt>
                <c:pt idx="11">
                  <c:v>28.912866250443692</c:v>
                </c:pt>
                <c:pt idx="12">
                  <c:v>30.832711726943629</c:v>
                </c:pt>
                <c:pt idx="13">
                  <c:v>31.963974691960551</c:v>
                </c:pt>
                <c:pt idx="14">
                  <c:v>31.542503231637109</c:v>
                </c:pt>
                <c:pt idx="15">
                  <c:v>34.184005568030898</c:v>
                </c:pt>
                <c:pt idx="16">
                  <c:v>39.341627275680999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C-43A9-A30F-098231425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13000"/>
        <c:axId val="593414960"/>
      </c:scatterChart>
      <c:valAx>
        <c:axId val="593413000"/>
        <c:scaling>
          <c:orientation val="minMax"/>
          <c:max val="2021"/>
          <c:min val="200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14960"/>
        <c:crosses val="autoZero"/>
        <c:crossBetween val="midCat"/>
        <c:majorUnit val="5"/>
        <c:minorUnit val="1"/>
      </c:valAx>
      <c:valAx>
        <c:axId val="593414960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kg/HH/wk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13000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rate'!$P$39:$Z$39</c:f>
              <c:numCache>
                <c:formatCode>0.00</c:formatCode>
                <c:ptCount val="11"/>
                <c:pt idx="0">
                  <c:v>1.340338035010683</c:v>
                </c:pt>
                <c:pt idx="1">
                  <c:v>1.2458111693472835</c:v>
                </c:pt>
                <c:pt idx="2">
                  <c:v>1.1937779874074248</c:v>
                </c:pt>
                <c:pt idx="3">
                  <c:v>1.2445953769618767</c:v>
                </c:pt>
                <c:pt idx="4">
                  <c:v>1.2792842395369024</c:v>
                </c:pt>
                <c:pt idx="5">
                  <c:v>1.1399843402537617</c:v>
                </c:pt>
                <c:pt idx="6">
                  <c:v>1.129881927657868</c:v>
                </c:pt>
                <c:pt idx="7">
                  <c:v>1.1941355795726156</c:v>
                </c:pt>
                <c:pt idx="8">
                  <c:v>1.1496337813504427</c:v>
                </c:pt>
                <c:pt idx="9">
                  <c:v>1.0767914533587204</c:v>
                </c:pt>
                <c:pt idx="10">
                  <c:v>1.3535647092434604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4-4B84-8646-68C25850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13784"/>
        <c:axId val="593414176"/>
      </c:scatterChart>
      <c:valAx>
        <c:axId val="59341378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14176"/>
        <c:crosses val="autoZero"/>
        <c:crossBetween val="midCat"/>
      </c:valAx>
      <c:valAx>
        <c:axId val="59341417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13784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>
        <c:manualLayout>
          <c:layoutTarget val="inner"/>
          <c:xMode val="edge"/>
          <c:yMode val="edge"/>
          <c:x val="0.14520584926884139"/>
          <c:y val="0.10232648002333042"/>
          <c:w val="0.81554795012325587"/>
          <c:h val="0.72112459900845727"/>
        </c:manualLayout>
      </c:layout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rate'!$P$4:$Z$4</c:f>
              <c:numCache>
                <c:formatCode>0.00</c:formatCode>
                <c:ptCount val="11"/>
                <c:pt idx="0">
                  <c:v>1.9898736290933383</c:v>
                </c:pt>
                <c:pt idx="1">
                  <c:v>1.4378443997476882</c:v>
                </c:pt>
                <c:pt idx="2">
                  <c:v>1.482234589041096</c:v>
                </c:pt>
                <c:pt idx="3">
                  <c:v>1.4876215057837345</c:v>
                </c:pt>
                <c:pt idx="4">
                  <c:v>1.840125447498447</c:v>
                </c:pt>
                <c:pt idx="5">
                  <c:v>1.7445013166070005</c:v>
                </c:pt>
                <c:pt idx="6">
                  <c:v>1.7542771219852953</c:v>
                </c:pt>
                <c:pt idx="7">
                  <c:v>1.7200652991695649</c:v>
                </c:pt>
                <c:pt idx="8">
                  <c:v>1.6544631497973312</c:v>
                </c:pt>
                <c:pt idx="9">
                  <c:v>1.610931311400962</c:v>
                </c:pt>
                <c:pt idx="10">
                  <c:v>1.9639957885773791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BA-4D7B-BFD0-EC9438FD875F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rate'!$P$5:$Z$5</c:f>
              <c:numCache>
                <c:formatCode>0.00</c:formatCode>
                <c:ptCount val="11"/>
                <c:pt idx="0">
                  <c:v>2.3773860318886144</c:v>
                </c:pt>
                <c:pt idx="1">
                  <c:v>1.8735094452381622</c:v>
                </c:pt>
                <c:pt idx="2">
                  <c:v>1.8723205442075164</c:v>
                </c:pt>
                <c:pt idx="3">
                  <c:v>1.7926859931274037</c:v>
                </c:pt>
                <c:pt idx="4">
                  <c:v>2.0159243083169591</c:v>
                </c:pt>
                <c:pt idx="5">
                  <c:v>1.7715900295606926</c:v>
                </c:pt>
                <c:pt idx="6">
                  <c:v>1.7847198261793971</c:v>
                </c:pt>
                <c:pt idx="7">
                  <c:v>1.732203009207276</c:v>
                </c:pt>
                <c:pt idx="8">
                  <c:v>1.6854180702148363</c:v>
                </c:pt>
                <c:pt idx="9">
                  <c:v>1.5925316559253166</c:v>
                </c:pt>
                <c:pt idx="10">
                  <c:v>1.9551903796710697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BA-4D7B-BFD0-EC9438FD875F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rate'!$P$6:$Z$6</c:f>
              <c:numCache>
                <c:formatCode>0.00</c:formatCode>
                <c:ptCount val="11"/>
                <c:pt idx="0">
                  <c:v>1.6683787952316658</c:v>
                </c:pt>
                <c:pt idx="1">
                  <c:v>1.6517674106715203</c:v>
                </c:pt>
                <c:pt idx="2">
                  <c:v>1.6714338346116486</c:v>
                </c:pt>
                <c:pt idx="3">
                  <c:v>1.7512045512179484</c:v>
                </c:pt>
                <c:pt idx="4">
                  <c:v>1.6644407982600071</c:v>
                </c:pt>
                <c:pt idx="5">
                  <c:v>1.415617296606573</c:v>
                </c:pt>
                <c:pt idx="6">
                  <c:v>1.3875632235317628</c:v>
                </c:pt>
                <c:pt idx="7">
                  <c:v>1.4336598990326741</c:v>
                </c:pt>
                <c:pt idx="8">
                  <c:v>1.3990256843350843</c:v>
                </c:pt>
                <c:pt idx="9">
                  <c:v>1.3354727954314543</c:v>
                </c:pt>
                <c:pt idx="10">
                  <c:v>1.6434804754216716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BA-4D7B-BFD0-EC9438FD875F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rate'!$P$7:$Z$7</c:f>
              <c:numCache>
                <c:formatCode>0.00</c:formatCode>
                <c:ptCount val="11"/>
                <c:pt idx="0">
                  <c:v>1.194919804501962</c:v>
                </c:pt>
                <c:pt idx="1">
                  <c:v>1.0510036399315241</c:v>
                </c:pt>
                <c:pt idx="2">
                  <c:v>1.0028560190173241</c:v>
                </c:pt>
                <c:pt idx="3">
                  <c:v>1.0734298396939796</c:v>
                </c:pt>
                <c:pt idx="4">
                  <c:v>1.1134703763296379</c:v>
                </c:pt>
                <c:pt idx="5">
                  <c:v>1.0306860186997175</c:v>
                </c:pt>
                <c:pt idx="6">
                  <c:v>0.97618043558106937</c:v>
                </c:pt>
                <c:pt idx="7">
                  <c:v>0.98938934309151016</c:v>
                </c:pt>
                <c:pt idx="8">
                  <c:v>1.0054230119306262</c:v>
                </c:pt>
                <c:pt idx="9">
                  <c:v>0.98296886855299026</c:v>
                </c:pt>
                <c:pt idx="10">
                  <c:v>1.2833697306597842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CBA-4D7B-BFD0-EC9438FD875F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rate'!$P$8:$Z$8</c:f>
              <c:numCache>
                <c:formatCode>0.00</c:formatCode>
                <c:ptCount val="11"/>
                <c:pt idx="0">
                  <c:v>0.92914370221297304</c:v>
                </c:pt>
                <c:pt idx="1">
                  <c:v>0.91607455150358685</c:v>
                </c:pt>
                <c:pt idx="2">
                  <c:v>0.87342223165619226</c:v>
                </c:pt>
                <c:pt idx="3">
                  <c:v>0.89262090365549085</c:v>
                </c:pt>
                <c:pt idx="4">
                  <c:v>0.99625165617910538</c:v>
                </c:pt>
                <c:pt idx="5">
                  <c:v>0.84181155239829719</c:v>
                </c:pt>
                <c:pt idx="6">
                  <c:v>0.8198549202513109</c:v>
                </c:pt>
                <c:pt idx="7">
                  <c:v>0.82831727819248857</c:v>
                </c:pt>
                <c:pt idx="8">
                  <c:v>0.82415953901589523</c:v>
                </c:pt>
                <c:pt idx="9">
                  <c:v>0.78572867503165644</c:v>
                </c:pt>
                <c:pt idx="10">
                  <c:v>1.0362388580577266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CBA-4D7B-BFD0-EC9438FD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00848"/>
        <c:axId val="593401240"/>
      </c:scatterChart>
      <c:valAx>
        <c:axId val="59340084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1240"/>
        <c:crosses val="autoZero"/>
        <c:crossBetween val="midCat"/>
      </c:valAx>
      <c:valAx>
        <c:axId val="5934012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0848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rate'!$P$9:$Z$9</c:f>
              <c:numCache>
                <c:formatCode>0.00</c:formatCode>
                <c:ptCount val="11"/>
                <c:pt idx="0">
                  <c:v>1.8885726625397279</c:v>
                </c:pt>
                <c:pt idx="1">
                  <c:v>1.7700800655585209</c:v>
                </c:pt>
                <c:pt idx="2">
                  <c:v>1.7726779826056167</c:v>
                </c:pt>
                <c:pt idx="3">
                  <c:v>1.7175278443146822</c:v>
                </c:pt>
                <c:pt idx="4">
                  <c:v>1.7678512342002515</c:v>
                </c:pt>
                <c:pt idx="5">
                  <c:v>1.5740931506849318</c:v>
                </c:pt>
                <c:pt idx="6">
                  <c:v>1.5426765015806112</c:v>
                </c:pt>
                <c:pt idx="7">
                  <c:v>1.525063136144486</c:v>
                </c:pt>
                <c:pt idx="8">
                  <c:v>1.5104380935708346</c:v>
                </c:pt>
                <c:pt idx="9">
                  <c:v>1.4207820868207874</c:v>
                </c:pt>
                <c:pt idx="10">
                  <c:v>1.7930678259746688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EE-473B-BBC4-1FCF5FC00E64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rate'!$P$10:$Z$10</c:f>
              <c:numCache>
                <c:formatCode>0.00</c:formatCode>
                <c:ptCount val="11"/>
                <c:pt idx="0">
                  <c:v>1.6298980567059573</c:v>
                </c:pt>
                <c:pt idx="1">
                  <c:v>1.5782148661647153</c:v>
                </c:pt>
                <c:pt idx="2">
                  <c:v>1.7513304305757138</c:v>
                </c:pt>
                <c:pt idx="3">
                  <c:v>1.6167432119874612</c:v>
                </c:pt>
                <c:pt idx="4">
                  <c:v>1.6819028305200443</c:v>
                </c:pt>
                <c:pt idx="5">
                  <c:v>1.6084723409613562</c:v>
                </c:pt>
                <c:pt idx="6">
                  <c:v>1.5639633907920287</c:v>
                </c:pt>
                <c:pt idx="7">
                  <c:v>1.5775823679155616</c:v>
                </c:pt>
                <c:pt idx="8">
                  <c:v>1.5162741852937462</c:v>
                </c:pt>
                <c:pt idx="9">
                  <c:v>1.4537120957091436</c:v>
                </c:pt>
                <c:pt idx="10">
                  <c:v>1.8058739881509602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EE-473B-BBC4-1FCF5FC00E64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rate'!$P$11:$Z$11</c:f>
              <c:numCache>
                <c:formatCode>0.00</c:formatCode>
                <c:ptCount val="11"/>
                <c:pt idx="0">
                  <c:v>1.5397728295501592</c:v>
                </c:pt>
                <c:pt idx="1">
                  <c:v>2.1509676087746619</c:v>
                </c:pt>
                <c:pt idx="2">
                  <c:v>1.9811789613442061</c:v>
                </c:pt>
                <c:pt idx="3">
                  <c:v>1.9765728387996711</c:v>
                </c:pt>
                <c:pt idx="4">
                  <c:v>1.9382309810794383</c:v>
                </c:pt>
                <c:pt idx="5">
                  <c:v>1.6541866857359937</c:v>
                </c:pt>
                <c:pt idx="6">
                  <c:v>1.8108999276197624</c:v>
                </c:pt>
                <c:pt idx="7">
                  <c:v>1.9079284115931414</c:v>
                </c:pt>
                <c:pt idx="8">
                  <c:v>1.9394442066210045</c:v>
                </c:pt>
                <c:pt idx="9">
                  <c:v>1.7846416656008082</c:v>
                </c:pt>
                <c:pt idx="10">
                  <c:v>1.8500066119357363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EE-473B-BBC4-1FCF5FC00E64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rate'!$P$12:$Z$12</c:f>
              <c:numCache>
                <c:formatCode>0.00</c:formatCode>
                <c:ptCount val="11"/>
                <c:pt idx="0">
                  <c:v>3.0626906741640245</c:v>
                </c:pt>
                <c:pt idx="1">
                  <c:v>1.5512660855126608</c:v>
                </c:pt>
                <c:pt idx="2">
                  <c:v>1.3901866925492097</c:v>
                </c:pt>
                <c:pt idx="3">
                  <c:v>1.3746582652300405</c:v>
                </c:pt>
                <c:pt idx="4">
                  <c:v>1.3729623835908829</c:v>
                </c:pt>
                <c:pt idx="5">
                  <c:v>1.3366710212303223</c:v>
                </c:pt>
                <c:pt idx="6">
                  <c:v>1.2680975908802301</c:v>
                </c:pt>
                <c:pt idx="7">
                  <c:v>1.2343493697463677</c:v>
                </c:pt>
                <c:pt idx="8">
                  <c:v>1.1829547609669278</c:v>
                </c:pt>
                <c:pt idx="9">
                  <c:v>1.0914692696136337</c:v>
                </c:pt>
                <c:pt idx="10">
                  <c:v>1.3398170756942434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4EE-473B-BBC4-1FCF5FC00E64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rate'!$P$13:$Z$13</c:f>
              <c:numCache>
                <c:formatCode>0.00</c:formatCode>
                <c:ptCount val="11"/>
                <c:pt idx="0">
                  <c:v>1.2932987782302852</c:v>
                </c:pt>
                <c:pt idx="1">
                  <c:v>1.2520557179199505</c:v>
                </c:pt>
                <c:pt idx="2">
                  <c:v>1.2514147576838952</c:v>
                </c:pt>
                <c:pt idx="3">
                  <c:v>1.246579931621578</c:v>
                </c:pt>
                <c:pt idx="4">
                  <c:v>1.3077540021173526</c:v>
                </c:pt>
                <c:pt idx="5">
                  <c:v>0.61977268049488876</c:v>
                </c:pt>
                <c:pt idx="6">
                  <c:v>1.1317612393737244</c:v>
                </c:pt>
                <c:pt idx="7">
                  <c:v>0.89323853185823687</c:v>
                </c:pt>
                <c:pt idx="8">
                  <c:v>0.91167976419865526</c:v>
                </c:pt>
                <c:pt idx="9">
                  <c:v>0.83255351336159855</c:v>
                </c:pt>
                <c:pt idx="10">
                  <c:v>1.0710476533250231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4EE-473B-BBC4-1FCF5FC0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01632"/>
        <c:axId val="593405160"/>
      </c:scatterChart>
      <c:valAx>
        <c:axId val="593401632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5160"/>
        <c:crosses val="autoZero"/>
        <c:crossBetween val="midCat"/>
      </c:valAx>
      <c:valAx>
        <c:axId val="59340516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1632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rate'!$P$14:$Z$14</c:f>
              <c:numCache>
                <c:formatCode>0.00</c:formatCode>
                <c:ptCount val="11"/>
                <c:pt idx="0">
                  <c:v>1.7945000102688382</c:v>
                </c:pt>
                <c:pt idx="1">
                  <c:v>1.7028919330289194</c:v>
                </c:pt>
                <c:pt idx="2">
                  <c:v>1.4681794371299892</c:v>
                </c:pt>
                <c:pt idx="3">
                  <c:v>1.3907966711861237</c:v>
                </c:pt>
                <c:pt idx="4">
                  <c:v>1.2350965329906238</c:v>
                </c:pt>
                <c:pt idx="5">
                  <c:v>1.2674840854579499</c:v>
                </c:pt>
                <c:pt idx="6">
                  <c:v>1.2256171100007884</c:v>
                </c:pt>
                <c:pt idx="7">
                  <c:v>1.2511590587480124</c:v>
                </c:pt>
                <c:pt idx="8">
                  <c:v>1.223755955609207</c:v>
                </c:pt>
                <c:pt idx="9">
                  <c:v>1.121752431266968</c:v>
                </c:pt>
                <c:pt idx="10">
                  <c:v>1.3866108030581938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4F-4757-A158-8A20967013F8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rate'!$P$15:$Z$15</c:f>
              <c:numCache>
                <c:formatCode>0.00</c:formatCode>
                <c:ptCount val="11"/>
                <c:pt idx="0">
                  <c:v>1.3718170286657279</c:v>
                </c:pt>
                <c:pt idx="1">
                  <c:v>1.2056764365504731</c:v>
                </c:pt>
                <c:pt idx="2">
                  <c:v>1.2545993529949608</c:v>
                </c:pt>
                <c:pt idx="3">
                  <c:v>1.3292344015149653</c:v>
                </c:pt>
                <c:pt idx="4">
                  <c:v>1.3491512092809856</c:v>
                </c:pt>
                <c:pt idx="5">
                  <c:v>1.2426754932162287</c:v>
                </c:pt>
                <c:pt idx="6">
                  <c:v>1.0355574490397847</c:v>
                </c:pt>
                <c:pt idx="7">
                  <c:v>0.96922723995543025</c:v>
                </c:pt>
                <c:pt idx="8">
                  <c:v>0.90825522710886808</c:v>
                </c:pt>
                <c:pt idx="9">
                  <c:v>0.88142885868175336</c:v>
                </c:pt>
                <c:pt idx="10">
                  <c:v>1.214059655072713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4F-4757-A158-8A20967013F8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rate'!$P$16:$Z$16</c:f>
              <c:numCache>
                <c:formatCode>0.00</c:formatCode>
                <c:ptCount val="11"/>
                <c:pt idx="0">
                  <c:v>1.4283941877522421</c:v>
                </c:pt>
                <c:pt idx="1">
                  <c:v>1.2839799198395336</c:v>
                </c:pt>
                <c:pt idx="2">
                  <c:v>1.2304959246302316</c:v>
                </c:pt>
                <c:pt idx="3">
                  <c:v>1.2955333083628191</c:v>
                </c:pt>
                <c:pt idx="4">
                  <c:v>1.2964063805821009</c:v>
                </c:pt>
                <c:pt idx="5">
                  <c:v>1.1807129101413467</c:v>
                </c:pt>
                <c:pt idx="6">
                  <c:v>1.1623788840628133</c:v>
                </c:pt>
                <c:pt idx="7">
                  <c:v>1.1356062697017679</c:v>
                </c:pt>
                <c:pt idx="8">
                  <c:v>1.117286366601435</c:v>
                </c:pt>
                <c:pt idx="9">
                  <c:v>1.044372177932954</c:v>
                </c:pt>
                <c:pt idx="10">
                  <c:v>1.3220921859682302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4F-4757-A158-8A20967013F8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rate'!$P$17:$Z$17</c:f>
              <c:numCache>
                <c:formatCode>0.00</c:formatCode>
                <c:ptCount val="11"/>
                <c:pt idx="0">
                  <c:v>1.4242947294355637</c:v>
                </c:pt>
                <c:pt idx="1">
                  <c:v>1.3604736990643249</c:v>
                </c:pt>
                <c:pt idx="2">
                  <c:v>1.366510013033438</c:v>
                </c:pt>
                <c:pt idx="3">
                  <c:v>1.5441093736961538</c:v>
                </c:pt>
                <c:pt idx="4">
                  <c:v>1.7442493118490738</c:v>
                </c:pt>
                <c:pt idx="5">
                  <c:v>1.3587819391344651</c:v>
                </c:pt>
                <c:pt idx="6">
                  <c:v>1.3181298787487925</c:v>
                </c:pt>
                <c:pt idx="7">
                  <c:v>1.3009799994659403</c:v>
                </c:pt>
                <c:pt idx="8">
                  <c:v>1.2141564963098548</c:v>
                </c:pt>
                <c:pt idx="9">
                  <c:v>1.1516362072169597</c:v>
                </c:pt>
                <c:pt idx="10">
                  <c:v>1.4224875570235491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4F-4757-A158-8A20967013F8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rate'!$P$18:$Z$18</c:f>
              <c:numCache>
                <c:formatCode>0.00</c:formatCode>
                <c:ptCount val="11"/>
                <c:pt idx="0">
                  <c:v>1.5764067275019771</c:v>
                </c:pt>
                <c:pt idx="1">
                  <c:v>1.3312420681600663</c:v>
                </c:pt>
                <c:pt idx="2">
                  <c:v>1.2105871319958468</c:v>
                </c:pt>
                <c:pt idx="3">
                  <c:v>1.3196097512288845</c:v>
                </c:pt>
                <c:pt idx="4">
                  <c:v>1.362148980378983</c:v>
                </c:pt>
                <c:pt idx="5">
                  <c:v>1.6563558253290278</c:v>
                </c:pt>
                <c:pt idx="6">
                  <c:v>1.1232133791742849</c:v>
                </c:pt>
                <c:pt idx="7">
                  <c:v>1.352036705092996</c:v>
                </c:pt>
                <c:pt idx="8">
                  <c:v>1.3930257796342937</c:v>
                </c:pt>
                <c:pt idx="9">
                  <c:v>1.3399546061845051</c:v>
                </c:pt>
                <c:pt idx="10">
                  <c:v>1.6024381712107627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4F-4757-A158-8A2096701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02416"/>
        <c:axId val="593402808"/>
      </c:scatterChart>
      <c:valAx>
        <c:axId val="593402416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2808"/>
        <c:crosses val="autoZero"/>
        <c:crossBetween val="midCat"/>
      </c:valAx>
      <c:valAx>
        <c:axId val="59340280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2416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rate'!$P$19:$Z$19</c:f>
              <c:numCache>
                <c:formatCode>0.00</c:formatCode>
                <c:ptCount val="11"/>
                <c:pt idx="0">
                  <c:v>1.3466121563232645</c:v>
                </c:pt>
                <c:pt idx="1">
                  <c:v>1.2616372087739394</c:v>
                </c:pt>
                <c:pt idx="2">
                  <c:v>1.1966058454883257</c:v>
                </c:pt>
                <c:pt idx="3">
                  <c:v>1.202576431098612</c:v>
                </c:pt>
                <c:pt idx="4">
                  <c:v>1.2923973960832602</c:v>
                </c:pt>
                <c:pt idx="5">
                  <c:v>1.2456451605584724</c:v>
                </c:pt>
                <c:pt idx="6">
                  <c:v>1.1778918700918528</c:v>
                </c:pt>
                <c:pt idx="7">
                  <c:v>1.1842237367547495</c:v>
                </c:pt>
                <c:pt idx="8">
                  <c:v>1.1426476777495689</c:v>
                </c:pt>
                <c:pt idx="9">
                  <c:v>1.1010613875156579</c:v>
                </c:pt>
                <c:pt idx="10">
                  <c:v>1.334718204066349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80-46EF-B7ED-927DABA73A36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rate'!$P$20:$Z$20</c:f>
              <c:numCache>
                <c:formatCode>0.00</c:formatCode>
                <c:ptCount val="11"/>
                <c:pt idx="0">
                  <c:v>1.4899164717674573</c:v>
                </c:pt>
                <c:pt idx="1">
                  <c:v>1.4042062460420626</c:v>
                </c:pt>
                <c:pt idx="2">
                  <c:v>1.2776202457499635</c:v>
                </c:pt>
                <c:pt idx="3">
                  <c:v>1.2814808898118935</c:v>
                </c:pt>
                <c:pt idx="4">
                  <c:v>1.3175283296712792</c:v>
                </c:pt>
                <c:pt idx="5">
                  <c:v>1.208418672695837</c:v>
                </c:pt>
                <c:pt idx="6">
                  <c:v>1.2289742149298781</c:v>
                </c:pt>
                <c:pt idx="7">
                  <c:v>1.3141759006691112</c:v>
                </c:pt>
                <c:pt idx="8">
                  <c:v>1.2629790522893236</c:v>
                </c:pt>
                <c:pt idx="9">
                  <c:v>1.1331041364920371</c:v>
                </c:pt>
                <c:pt idx="10">
                  <c:v>1.3916620431510756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80-46EF-B7ED-927DABA73A36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rate'!$P$21:$Z$21</c:f>
              <c:numCache>
                <c:formatCode>0.00</c:formatCode>
                <c:ptCount val="11"/>
                <c:pt idx="0">
                  <c:v>1.3803541263447294</c:v>
                </c:pt>
                <c:pt idx="1">
                  <c:v>1.3232630874499789</c:v>
                </c:pt>
                <c:pt idx="2">
                  <c:v>1.3109939938609969</c:v>
                </c:pt>
                <c:pt idx="3">
                  <c:v>1.4630286660929139</c:v>
                </c:pt>
                <c:pt idx="4">
                  <c:v>1.4510964681254528</c:v>
                </c:pt>
                <c:pt idx="5">
                  <c:v>1.2488261954473696</c:v>
                </c:pt>
                <c:pt idx="6">
                  <c:v>1.2086930876325881</c:v>
                </c:pt>
                <c:pt idx="7">
                  <c:v>1.2933882763485167</c:v>
                </c:pt>
                <c:pt idx="8">
                  <c:v>1.2426335330067584</c:v>
                </c:pt>
                <c:pt idx="9">
                  <c:v>1.1255174553316076</c:v>
                </c:pt>
                <c:pt idx="10">
                  <c:v>1.4512456743500848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B80-46EF-B7ED-927DABA73A36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rate'!$P$22:$Z$22</c:f>
              <c:numCache>
                <c:formatCode>0.00</c:formatCode>
                <c:ptCount val="11"/>
                <c:pt idx="0">
                  <c:v>0.90451994448132278</c:v>
                </c:pt>
                <c:pt idx="1">
                  <c:v>1.1948189458612328</c:v>
                </c:pt>
                <c:pt idx="2">
                  <c:v>1.2708770369123685</c:v>
                </c:pt>
                <c:pt idx="3">
                  <c:v>1.3692152676150948</c:v>
                </c:pt>
                <c:pt idx="4">
                  <c:v>1.4539628822925854</c:v>
                </c:pt>
                <c:pt idx="5">
                  <c:v>1.1566054243219597</c:v>
                </c:pt>
                <c:pt idx="6">
                  <c:v>0.94366475825065199</c:v>
                </c:pt>
                <c:pt idx="7">
                  <c:v>1.1930979978925185</c:v>
                </c:pt>
                <c:pt idx="8">
                  <c:v>1.1088705814733213</c:v>
                </c:pt>
                <c:pt idx="9">
                  <c:v>1.0095592306054368</c:v>
                </c:pt>
                <c:pt idx="10">
                  <c:v>1.3007930486768788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B80-46EF-B7ED-927DABA73A36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rate'!$P$23:$Z$23</c:f>
              <c:numCache>
                <c:formatCode>0.00</c:formatCode>
                <c:ptCount val="11"/>
                <c:pt idx="0">
                  <c:v>1.3942334442429027</c:v>
                </c:pt>
                <c:pt idx="1">
                  <c:v>1.1774172097353375</c:v>
                </c:pt>
                <c:pt idx="2">
                  <c:v>1.1089804589815655</c:v>
                </c:pt>
                <c:pt idx="3">
                  <c:v>1.0030183422335732</c:v>
                </c:pt>
                <c:pt idx="4">
                  <c:v>1.0820204788718386</c:v>
                </c:pt>
                <c:pt idx="5">
                  <c:v>1.1058369758022182</c:v>
                </c:pt>
                <c:pt idx="6">
                  <c:v>1.1819123917747421</c:v>
                </c:pt>
                <c:pt idx="7">
                  <c:v>1.1881747575494213</c:v>
                </c:pt>
                <c:pt idx="8">
                  <c:v>1.1596922499530868</c:v>
                </c:pt>
                <c:pt idx="9">
                  <c:v>1.0798894566276318</c:v>
                </c:pt>
                <c:pt idx="10">
                  <c:v>1.4201429871518214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B80-46EF-B7ED-927DABA73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05944"/>
        <c:axId val="593403200"/>
      </c:scatterChart>
      <c:valAx>
        <c:axId val="59340594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3200"/>
        <c:crosses val="autoZero"/>
        <c:crossBetween val="midCat"/>
      </c:valAx>
      <c:valAx>
        <c:axId val="59340320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5944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rate'!$P$24:$Z$24</c:f>
              <c:numCache>
                <c:formatCode>0.00</c:formatCode>
                <c:ptCount val="11"/>
                <c:pt idx="0">
                  <c:v>1.3246173351062185</c:v>
                </c:pt>
                <c:pt idx="1">
                  <c:v>1.2265769388995658</c:v>
                </c:pt>
                <c:pt idx="2">
                  <c:v>1.0952063955441282</c:v>
                </c:pt>
                <c:pt idx="3">
                  <c:v>1.0567584164797013</c:v>
                </c:pt>
                <c:pt idx="4">
                  <c:v>1.0724832784539167</c:v>
                </c:pt>
                <c:pt idx="5">
                  <c:v>0.90060147729134943</c:v>
                </c:pt>
                <c:pt idx="6">
                  <c:v>0.89362062909535778</c:v>
                </c:pt>
                <c:pt idx="7">
                  <c:v>0.99297831806223347</c:v>
                </c:pt>
                <c:pt idx="8">
                  <c:v>0.95967654335887997</c:v>
                </c:pt>
                <c:pt idx="9">
                  <c:v>0.91531859262206572</c:v>
                </c:pt>
                <c:pt idx="10">
                  <c:v>1.1882119833035454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EC-495F-B97D-4870D35C38D0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rate'!$P$25:$Z$25</c:f>
              <c:numCache>
                <c:formatCode>0.00</c:formatCode>
                <c:ptCount val="11"/>
                <c:pt idx="0">
                  <c:v>1.1693600585719894</c:v>
                </c:pt>
                <c:pt idx="1">
                  <c:v>1.092092770920928</c:v>
                </c:pt>
                <c:pt idx="2">
                  <c:v>1.0430521098131913</c:v>
                </c:pt>
                <c:pt idx="3">
                  <c:v>1.1943239216905845</c:v>
                </c:pt>
                <c:pt idx="4">
                  <c:v>1.1751292536073392</c:v>
                </c:pt>
                <c:pt idx="5">
                  <c:v>1.0968939736063024</c:v>
                </c:pt>
                <c:pt idx="6">
                  <c:v>1.1679610385706125</c:v>
                </c:pt>
                <c:pt idx="7">
                  <c:v>1.0336348502777835</c:v>
                </c:pt>
                <c:pt idx="8">
                  <c:v>0.94865765432222304</c:v>
                </c:pt>
                <c:pt idx="9">
                  <c:v>0.88511254601412104</c:v>
                </c:pt>
                <c:pt idx="10">
                  <c:v>1.4859432909023831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EC-495F-B97D-4870D35C38D0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rate'!$P$26:$Z$26</c:f>
              <c:numCache>
                <c:formatCode>0.00</c:formatCode>
                <c:ptCount val="11"/>
                <c:pt idx="0">
                  <c:v>0.73412237837198469</c:v>
                </c:pt>
                <c:pt idx="1">
                  <c:v>0.66544035433212867</c:v>
                </c:pt>
                <c:pt idx="2">
                  <c:v>0.71058300130932439</c:v>
                </c:pt>
                <c:pt idx="3">
                  <c:v>0.77566161689428648</c:v>
                </c:pt>
                <c:pt idx="4">
                  <c:v>0.70762502063046706</c:v>
                </c:pt>
                <c:pt idx="5">
                  <c:v>0.70001725268279213</c:v>
                </c:pt>
                <c:pt idx="6">
                  <c:v>0.8144782716117166</c:v>
                </c:pt>
                <c:pt idx="7">
                  <c:v>0.91905604234371363</c:v>
                </c:pt>
                <c:pt idx="8">
                  <c:v>0.95862931259532025</c:v>
                </c:pt>
                <c:pt idx="9">
                  <c:v>0.9016525541274224</c:v>
                </c:pt>
                <c:pt idx="10">
                  <c:v>0.92457850368809269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EC-495F-B97D-4870D35C38D0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rate'!$P$27:$Z$27</c:f>
              <c:numCache>
                <c:formatCode>0.00</c:formatCode>
                <c:ptCount val="11"/>
                <c:pt idx="0">
                  <c:v>0.75613517928686813</c:v>
                </c:pt>
                <c:pt idx="1">
                  <c:v>1.1758293666654556</c:v>
                </c:pt>
                <c:pt idx="2">
                  <c:v>1.1878875270367699</c:v>
                </c:pt>
                <c:pt idx="3">
                  <c:v>1.3206268378397763</c:v>
                </c:pt>
                <c:pt idx="4">
                  <c:v>1.2671277497657401</c:v>
                </c:pt>
                <c:pt idx="5">
                  <c:v>1.4273669575137478</c:v>
                </c:pt>
                <c:pt idx="6">
                  <c:v>1.6274508054080588</c:v>
                </c:pt>
                <c:pt idx="7">
                  <c:v>1.4452054794520548</c:v>
                </c:pt>
                <c:pt idx="8">
                  <c:v>1.4841077983704898</c:v>
                </c:pt>
                <c:pt idx="9">
                  <c:v>1.4041780821917809</c:v>
                </c:pt>
                <c:pt idx="10">
                  <c:v>1.9711154115927088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EC-495F-B97D-4870D35C38D0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rate'!$P$28:$Z$28</c:f>
              <c:numCache>
                <c:formatCode>0.00</c:formatCode>
                <c:ptCount val="11"/>
                <c:pt idx="0">
                  <c:v>1.1872571730842896</c:v>
                </c:pt>
                <c:pt idx="1">
                  <c:v>1.1697257091416646</c:v>
                </c:pt>
                <c:pt idx="2">
                  <c:v>1.1783635150893657</c:v>
                </c:pt>
                <c:pt idx="3">
                  <c:v>1.2694214876033059</c:v>
                </c:pt>
                <c:pt idx="4">
                  <c:v>1.2643428726434289</c:v>
                </c:pt>
                <c:pt idx="5">
                  <c:v>0.79258811099773352</c:v>
                </c:pt>
                <c:pt idx="6">
                  <c:v>0.88216469951027954</c:v>
                </c:pt>
                <c:pt idx="7">
                  <c:v>0.87157816715853964</c:v>
                </c:pt>
                <c:pt idx="8">
                  <c:v>0.95994359653444095</c:v>
                </c:pt>
                <c:pt idx="9">
                  <c:v>1.2251835859699269</c:v>
                </c:pt>
                <c:pt idx="10">
                  <c:v>1.2936419281295524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EC-495F-B97D-4870D35C3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09472"/>
        <c:axId val="593411040"/>
      </c:scatterChart>
      <c:valAx>
        <c:axId val="593409472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11040"/>
        <c:crosses val="autoZero"/>
        <c:crossBetween val="midCat"/>
      </c:valAx>
      <c:valAx>
        <c:axId val="5934110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9472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rate'!$P$29:$Z$29</c:f>
              <c:numCache>
                <c:formatCode>0.00</c:formatCode>
                <c:ptCount val="11"/>
                <c:pt idx="0">
                  <c:v>1.5394651011089371</c:v>
                </c:pt>
                <c:pt idx="1">
                  <c:v>1.4421234598510988</c:v>
                </c:pt>
                <c:pt idx="2">
                  <c:v>1.357190665298291</c:v>
                </c:pt>
                <c:pt idx="3">
                  <c:v>1.3579344889804945</c:v>
                </c:pt>
                <c:pt idx="4">
                  <c:v>1.3852372126741395</c:v>
                </c:pt>
                <c:pt idx="5">
                  <c:v>1.1958893863792381</c:v>
                </c:pt>
                <c:pt idx="6">
                  <c:v>1.2098280064681328</c:v>
                </c:pt>
                <c:pt idx="7">
                  <c:v>1.2772452430567418</c:v>
                </c:pt>
                <c:pt idx="8">
                  <c:v>1.2163236318441932</c:v>
                </c:pt>
                <c:pt idx="9">
                  <c:v>1.1339319656551092</c:v>
                </c:pt>
                <c:pt idx="10">
                  <c:v>1.3730222193091697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D2-409F-B196-1F2F826C6432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rate'!$P$30:$Z$30</c:f>
              <c:numCache>
                <c:formatCode>0.00</c:formatCode>
                <c:ptCount val="11"/>
                <c:pt idx="0">
                  <c:v>1.5211027815287641</c:v>
                </c:pt>
                <c:pt idx="1">
                  <c:v>1.4433461994500367</c:v>
                </c:pt>
                <c:pt idx="2">
                  <c:v>1.3395693708805252</c:v>
                </c:pt>
                <c:pt idx="3">
                  <c:v>1.4785166857763563</c:v>
                </c:pt>
                <c:pt idx="4">
                  <c:v>1.5248325387725545</c:v>
                </c:pt>
                <c:pt idx="5">
                  <c:v>1.4044536873778699</c:v>
                </c:pt>
                <c:pt idx="6">
                  <c:v>1.3340663368150998</c:v>
                </c:pt>
                <c:pt idx="7">
                  <c:v>1.4077190415218583</c:v>
                </c:pt>
                <c:pt idx="8">
                  <c:v>1.2843242376567023</c:v>
                </c:pt>
                <c:pt idx="9">
                  <c:v>1.0076520211619218</c:v>
                </c:pt>
                <c:pt idx="10">
                  <c:v>1.3917914644485052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D2-409F-B196-1F2F826C6432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rate'!$P$31:$Z$31</c:f>
              <c:numCache>
                <c:formatCode>0.00</c:formatCode>
                <c:ptCount val="11"/>
                <c:pt idx="0">
                  <c:v>1.038393614404306</c:v>
                </c:pt>
                <c:pt idx="1">
                  <c:v>1.0356455070673305</c:v>
                </c:pt>
                <c:pt idx="2">
                  <c:v>0.97711021577580826</c:v>
                </c:pt>
                <c:pt idx="3">
                  <c:v>1.0214318999156953</c:v>
                </c:pt>
                <c:pt idx="4">
                  <c:v>0.99832701986708117</c:v>
                </c:pt>
                <c:pt idx="5">
                  <c:v>0.86423464814775619</c:v>
                </c:pt>
                <c:pt idx="6">
                  <c:v>0.85143555585300323</c:v>
                </c:pt>
                <c:pt idx="7">
                  <c:v>0.9259060705669907</c:v>
                </c:pt>
                <c:pt idx="8">
                  <c:v>0.90234043228041483</c:v>
                </c:pt>
                <c:pt idx="9">
                  <c:v>0.81102063685377712</c:v>
                </c:pt>
                <c:pt idx="10">
                  <c:v>1.0527327753836671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D2-409F-B196-1F2F826C6432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rate'!$P$32:$Z$32</c:f>
              <c:numCache>
                <c:formatCode>0.00</c:formatCode>
                <c:ptCount val="11"/>
                <c:pt idx="0">
                  <c:v>1.617264223774215</c:v>
                </c:pt>
                <c:pt idx="1">
                  <c:v>1.5809366707308328</c:v>
                </c:pt>
                <c:pt idx="2">
                  <c:v>1.5238847910080786</c:v>
                </c:pt>
                <c:pt idx="3">
                  <c:v>1.6303803629789304</c:v>
                </c:pt>
                <c:pt idx="4">
                  <c:v>1.6322271934218939</c:v>
                </c:pt>
                <c:pt idx="5">
                  <c:v>1.4559883196633314</c:v>
                </c:pt>
                <c:pt idx="6">
                  <c:v>1.4606839879568712</c:v>
                </c:pt>
                <c:pt idx="7">
                  <c:v>1.1464646897865003</c:v>
                </c:pt>
                <c:pt idx="8">
                  <c:v>1.1094347386287655</c:v>
                </c:pt>
                <c:pt idx="9">
                  <c:v>1.2932504625106536</c:v>
                </c:pt>
                <c:pt idx="10">
                  <c:v>1.544870172176966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D2-409F-B196-1F2F826C6432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rate'!$P$33:$Z$33</c:f>
              <c:numCache>
                <c:formatCode>0.00</c:formatCode>
                <c:ptCount val="11"/>
                <c:pt idx="0">
                  <c:v>1.0581164924012596</c:v>
                </c:pt>
                <c:pt idx="1">
                  <c:v>0.93031877585491207</c:v>
                </c:pt>
                <c:pt idx="2">
                  <c:v>0.95746364978286125</c:v>
                </c:pt>
                <c:pt idx="3">
                  <c:v>1.0592140060417383</c:v>
                </c:pt>
                <c:pt idx="4">
                  <c:v>1.1030012581817155</c:v>
                </c:pt>
                <c:pt idx="5">
                  <c:v>0.85162585108525501</c:v>
                </c:pt>
                <c:pt idx="6">
                  <c:v>0.89477986357742845</c:v>
                </c:pt>
                <c:pt idx="7">
                  <c:v>0.99479740891943202</c:v>
                </c:pt>
                <c:pt idx="8">
                  <c:v>0.91493059220015338</c:v>
                </c:pt>
                <c:pt idx="9">
                  <c:v>0.87690136851272993</c:v>
                </c:pt>
                <c:pt idx="10">
                  <c:v>1.1680229193486613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5D2-409F-B196-1F2F826C6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00064"/>
        <c:axId val="593411432"/>
      </c:scatterChart>
      <c:valAx>
        <c:axId val="59340006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11432"/>
        <c:crosses val="autoZero"/>
        <c:crossBetween val="midCat"/>
      </c:valAx>
      <c:valAx>
        <c:axId val="59341143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0064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rate'!$P$34:$Z$34</c:f>
              <c:numCache>
                <c:formatCode>0.00</c:formatCode>
                <c:ptCount val="11"/>
                <c:pt idx="0">
                  <c:v>0.76495713960147393</c:v>
                </c:pt>
                <c:pt idx="1">
                  <c:v>0.68026852352260703</c:v>
                </c:pt>
                <c:pt idx="2">
                  <c:v>0.64626733902284139</c:v>
                </c:pt>
                <c:pt idx="3">
                  <c:v>0.78763061344130059</c:v>
                </c:pt>
                <c:pt idx="4">
                  <c:v>0.80016128926221119</c:v>
                </c:pt>
                <c:pt idx="5">
                  <c:v>0.70217062531143171</c:v>
                </c:pt>
                <c:pt idx="6">
                  <c:v>0.7578586820815294</c:v>
                </c:pt>
                <c:pt idx="7">
                  <c:v>0.84455109189113164</c:v>
                </c:pt>
                <c:pt idx="8">
                  <c:v>0.86802870857463632</c:v>
                </c:pt>
                <c:pt idx="9">
                  <c:v>0.79598348786077899</c:v>
                </c:pt>
                <c:pt idx="10">
                  <c:v>1.0359868146055229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38-447D-A4B6-45E2FF8433A7}"/>
            </c:ext>
          </c:extLst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rate'!$P$35:$Z$35</c:f>
              <c:numCache>
                <c:formatCode>0.00</c:formatCode>
                <c:ptCount val="11"/>
                <c:pt idx="0">
                  <c:v>0.70279492197300419</c:v>
                </c:pt>
                <c:pt idx="1">
                  <c:v>0.65750369910744122</c:v>
                </c:pt>
                <c:pt idx="2">
                  <c:v>0.60107545599031265</c:v>
                </c:pt>
                <c:pt idx="3">
                  <c:v>0.65618092416883445</c:v>
                </c:pt>
                <c:pt idx="4">
                  <c:v>0.6953031932301651</c:v>
                </c:pt>
                <c:pt idx="5">
                  <c:v>0.68368872144252668</c:v>
                </c:pt>
                <c:pt idx="6">
                  <c:v>0.67353526156509924</c:v>
                </c:pt>
                <c:pt idx="7">
                  <c:v>1.332403021380105</c:v>
                </c:pt>
                <c:pt idx="8">
                  <c:v>0.51614389962872864</c:v>
                </c:pt>
                <c:pt idx="9">
                  <c:v>0.54214736789942986</c:v>
                </c:pt>
                <c:pt idx="10">
                  <c:v>0.70830612895340239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38-447D-A4B6-45E2FF8433A7}"/>
            </c:ext>
          </c:extLst>
        </c:ser>
        <c:ser>
          <c:idx val="2"/>
          <c:order val="2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rate'!$P$36:$Z$36</c:f>
              <c:numCache>
                <c:formatCode>0.00</c:formatCode>
                <c:ptCount val="11"/>
                <c:pt idx="0">
                  <c:v>1.0932598063095542</c:v>
                </c:pt>
                <c:pt idx="1">
                  <c:v>1.0156082815536311</c:v>
                </c:pt>
                <c:pt idx="2">
                  <c:v>0.88710923779416917</c:v>
                </c:pt>
                <c:pt idx="3">
                  <c:v>0.9612265386092258</c:v>
                </c:pt>
                <c:pt idx="4">
                  <c:v>1.0203667949241233</c:v>
                </c:pt>
                <c:pt idx="5">
                  <c:v>0.86751284818113661</c:v>
                </c:pt>
                <c:pt idx="6">
                  <c:v>0.79793950721400408</c:v>
                </c:pt>
                <c:pt idx="7">
                  <c:v>0.93792243466946179</c:v>
                </c:pt>
                <c:pt idx="8">
                  <c:v>0.86318880403011811</c:v>
                </c:pt>
                <c:pt idx="9">
                  <c:v>0.83770072753490199</c:v>
                </c:pt>
                <c:pt idx="10">
                  <c:v>0.92870712928707133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38-447D-A4B6-45E2FF8433A7}"/>
            </c:ext>
          </c:extLst>
        </c:ser>
        <c:ser>
          <c:idx val="3"/>
          <c:order val="3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rate'!$P$37:$Z$37</c:f>
              <c:numCache>
                <c:formatCode>0.00</c:formatCode>
                <c:ptCount val="11"/>
                <c:pt idx="0">
                  <c:v>1.4217068160005077</c:v>
                </c:pt>
                <c:pt idx="1">
                  <c:v>1.4041721398636393</c:v>
                </c:pt>
                <c:pt idx="2">
                  <c:v>1.3465722778952529</c:v>
                </c:pt>
                <c:pt idx="3">
                  <c:v>1.2831659056316593</c:v>
                </c:pt>
                <c:pt idx="4">
                  <c:v>1.306284407490705</c:v>
                </c:pt>
                <c:pt idx="5">
                  <c:v>1.2339182610664552</c:v>
                </c:pt>
                <c:pt idx="6">
                  <c:v>1.1804685022126233</c:v>
                </c:pt>
                <c:pt idx="7">
                  <c:v>1.4737016408249286</c:v>
                </c:pt>
                <c:pt idx="8">
                  <c:v>1.4011355443403029</c:v>
                </c:pt>
                <c:pt idx="9">
                  <c:v>1.0948444922209795</c:v>
                </c:pt>
                <c:pt idx="10">
                  <c:v>1.4734857650538664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38-447D-A4B6-45E2FF8433A7}"/>
            </c:ext>
          </c:extLst>
        </c:ser>
        <c:ser>
          <c:idx val="4"/>
          <c:order val="4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xVal>
            <c:numRef>
              <c:f>'recycling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'recycling rate'!$P$38:$Z$38</c:f>
              <c:numCache>
                <c:formatCode>0.00</c:formatCode>
                <c:ptCount val="11"/>
                <c:pt idx="0">
                  <c:v>1.6286620100366203</c:v>
                </c:pt>
                <c:pt idx="1">
                  <c:v>1.4886348374966425</c:v>
                </c:pt>
                <c:pt idx="2">
                  <c:v>1.3913983411977466</c:v>
                </c:pt>
                <c:pt idx="3">
                  <c:v>1.490955603234857</c:v>
                </c:pt>
                <c:pt idx="4">
                  <c:v>1.5269309496990178</c:v>
                </c:pt>
                <c:pt idx="5">
                  <c:v>1.3085265835399444</c:v>
                </c:pt>
                <c:pt idx="6">
                  <c:v>1.3078063755941551</c:v>
                </c:pt>
                <c:pt idx="7">
                  <c:v>1.2727221882652797</c:v>
                </c:pt>
                <c:pt idx="8">
                  <c:v>1.3420904484893976</c:v>
                </c:pt>
                <c:pt idx="9">
                  <c:v>1.2434401272170099</c:v>
                </c:pt>
                <c:pt idx="10">
                  <c:v>1.5475800657251557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38-447D-A4B6-45E2FF843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10648"/>
        <c:axId val="593406336"/>
      </c:scatterChart>
      <c:valAx>
        <c:axId val="59341064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06336"/>
        <c:crosses val="autoZero"/>
        <c:crossBetween val="midCat"/>
      </c:valAx>
      <c:valAx>
        <c:axId val="59340633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3410648"/>
        <c:crosses val="autoZero"/>
        <c:crossBetween val="midCat"/>
      </c:valAx>
      <c:spPr>
        <a:solidFill>
          <a:srgbClr val="FFFFFF"/>
        </a:solidFill>
      </c:spPr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Brookhaven Curbside Recycling Rate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rate'!$P$3:$AC$3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xVal>
          <c:yVal>
            <c:numRef>
              <c:f>'recycling rate'!$P$39:$AC$39</c:f>
              <c:numCache>
                <c:formatCode>0.00</c:formatCode>
                <c:ptCount val="14"/>
                <c:pt idx="0">
                  <c:v>1.340338035010683</c:v>
                </c:pt>
                <c:pt idx="1">
                  <c:v>1.2458111693472835</c:v>
                </c:pt>
                <c:pt idx="2">
                  <c:v>1.1937779874074248</c:v>
                </c:pt>
                <c:pt idx="3">
                  <c:v>1.2445953769618767</c:v>
                </c:pt>
                <c:pt idx="4">
                  <c:v>1.2792842395369024</c:v>
                </c:pt>
                <c:pt idx="5">
                  <c:v>1.1399843402537617</c:v>
                </c:pt>
                <c:pt idx="6">
                  <c:v>1.129881927657868</c:v>
                </c:pt>
                <c:pt idx="7">
                  <c:v>1.1941355795726156</c:v>
                </c:pt>
                <c:pt idx="8">
                  <c:v>1.1496337813504427</c:v>
                </c:pt>
                <c:pt idx="9">
                  <c:v>1.0767914533587204</c:v>
                </c:pt>
                <c:pt idx="10">
                  <c:v>1.3535647092434604</c:v>
                </c:pt>
                <c:pt idx="11">
                  <c:v>1.3700268152317494</c:v>
                </c:pt>
                <c:pt idx="12">
                  <c:v>1.4468703255151163</c:v>
                </c:pt>
                <c:pt idx="13">
                  <c:v>1.45186174891709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5C-4ED3-AC0F-57E118A08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04768"/>
        <c:axId val="593407120"/>
      </c:scatterChart>
      <c:valAx>
        <c:axId val="593404768"/>
        <c:scaling>
          <c:orientation val="minMax"/>
          <c:max val="2018"/>
          <c:min val="2000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07120"/>
        <c:crosses val="autoZero"/>
        <c:crossBetween val="midCat"/>
        <c:majorUnit val="5"/>
        <c:minorUnit val="1"/>
      </c:valAx>
      <c:valAx>
        <c:axId val="593407120"/>
        <c:scaling>
          <c:orientation val="minMax"/>
          <c:max val="1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lbs/HH/d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04768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'recycling rate'!$P$42:$AD$42</c:f>
                <c:numCache>
                  <c:formatCode>General</c:formatCode>
                  <c:ptCount val="15"/>
                  <c:pt idx="0">
                    <c:v>0.46958803518655462</c:v>
                  </c:pt>
                  <c:pt idx="1">
                    <c:v>0.3306922166569039</c:v>
                  </c:pt>
                  <c:pt idx="2">
                    <c:v>0.3234747505173029</c:v>
                  </c:pt>
                  <c:pt idx="3">
                    <c:v>0.30162516806976547</c:v>
                  </c:pt>
                  <c:pt idx="4">
                    <c:v>0.32368333331323085</c:v>
                  </c:pt>
                  <c:pt idx="5">
                    <c:v>0.32066710249000624</c:v>
                  </c:pt>
                  <c:pt idx="6">
                    <c:v>0.30170136686916132</c:v>
                  </c:pt>
                  <c:pt idx="7">
                    <c:v>0.27155935876623027</c:v>
                  </c:pt>
                  <c:pt idx="8">
                    <c:v>0.29052968582926048</c:v>
                  </c:pt>
                  <c:pt idx="9">
                    <c:v>0.26895890735429206</c:v>
                  </c:pt>
                  <c:pt idx="10">
                    <c:v>0.30840265233107744</c:v>
                  </c:pt>
                  <c:pt idx="11">
                    <c:v>0.29518863264275763</c:v>
                  </c:pt>
                  <c:pt idx="12">
                    <c:v>0.25991996946022794</c:v>
                  </c:pt>
                  <c:pt idx="13">
                    <c:v>0.22858273730239159</c:v>
                  </c:pt>
                  <c:pt idx="14">
                    <c:v>0.20223906384332957</c:v>
                  </c:pt>
                </c:numCache>
              </c:numRef>
            </c:plus>
            <c:minus>
              <c:numRef>
                <c:f>'recycling rate'!$P$42:$AD$42</c:f>
                <c:numCache>
                  <c:formatCode>General</c:formatCode>
                  <c:ptCount val="15"/>
                  <c:pt idx="0">
                    <c:v>0.46958803518655462</c:v>
                  </c:pt>
                  <c:pt idx="1">
                    <c:v>0.3306922166569039</c:v>
                  </c:pt>
                  <c:pt idx="2">
                    <c:v>0.3234747505173029</c:v>
                  </c:pt>
                  <c:pt idx="3">
                    <c:v>0.30162516806976547</c:v>
                  </c:pt>
                  <c:pt idx="4">
                    <c:v>0.32368333331323085</c:v>
                  </c:pt>
                  <c:pt idx="5">
                    <c:v>0.32066710249000624</c:v>
                  </c:pt>
                  <c:pt idx="6">
                    <c:v>0.30170136686916132</c:v>
                  </c:pt>
                  <c:pt idx="7">
                    <c:v>0.27155935876623027</c:v>
                  </c:pt>
                  <c:pt idx="8">
                    <c:v>0.29052968582926048</c:v>
                  </c:pt>
                  <c:pt idx="9">
                    <c:v>0.26895890735429206</c:v>
                  </c:pt>
                  <c:pt idx="10">
                    <c:v>0.30840265233107744</c:v>
                  </c:pt>
                  <c:pt idx="11">
                    <c:v>0.29518863264275763</c:v>
                  </c:pt>
                  <c:pt idx="12">
                    <c:v>0.25991996946022794</c:v>
                  </c:pt>
                  <c:pt idx="13">
                    <c:v>0.22858273730239159</c:v>
                  </c:pt>
                  <c:pt idx="14">
                    <c:v>0.20223906384332957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'recycling rate'!$P$3:$AD$3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'recycling rate'!$P$41:$AD$41</c:f>
              <c:numCache>
                <c:formatCode>0.00</c:formatCode>
                <c:ptCount val="15"/>
                <c:pt idx="0">
                  <c:v>1.4069199663560776</c:v>
                </c:pt>
                <c:pt idx="1">
                  <c:v>1.2996175365710509</c:v>
                </c:pt>
                <c:pt idx="2">
                  <c:v>1.2567782679288222</c:v>
                </c:pt>
                <c:pt idx="3">
                  <c:v>1.2991907799302795</c:v>
                </c:pt>
                <c:pt idx="4">
                  <c:v>1.3360672005955092</c:v>
                </c:pt>
                <c:pt idx="5">
                  <c:v>1.1929777565534718</c:v>
                </c:pt>
                <c:pt idx="6">
                  <c:v>1.1857172778575809</c:v>
                </c:pt>
                <c:pt idx="7">
                  <c:v>1.225707207894472</c:v>
                </c:pt>
                <c:pt idx="8">
                  <c:v>1.1751868379581552</c:v>
                </c:pt>
                <c:pt idx="9">
                  <c:v>1.1099253115330421</c:v>
                </c:pt>
                <c:pt idx="10">
                  <c:v>1.3907524368316053</c:v>
                </c:pt>
                <c:pt idx="11">
                  <c:v>1.403335215066936</c:v>
                </c:pt>
                <c:pt idx="12">
                  <c:v>1.4811590952313061</c:v>
                </c:pt>
                <c:pt idx="13">
                  <c:v>1.4807574887467829</c:v>
                </c:pt>
                <c:pt idx="14">
                  <c:v>1.429242520424302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F7-4BCF-B345-7942A8924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07904"/>
        <c:axId val="593408296"/>
      </c:scatterChart>
      <c:valAx>
        <c:axId val="593407904"/>
        <c:scaling>
          <c:orientation val="minMax"/>
          <c:min val="2003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08296"/>
        <c:crosses val="autoZero"/>
        <c:crossBetween val="midCat"/>
        <c:minorUnit val="1"/>
      </c:valAx>
      <c:valAx>
        <c:axId val="593408296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lbs/HH/d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07904"/>
        <c:crosses val="autoZero"/>
        <c:crossBetween val="midCat"/>
        <c:majorUnit val="0.5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'recycling rate'!$P$103:$AD$103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6.2747818639527025E-2</c:v>
                  </c:pt>
                  <c:pt idx="2">
                    <c:v>7.913907998268449E-2</c:v>
                  </c:pt>
                  <c:pt idx="3">
                    <c:v>0.10668341988212098</c:v>
                  </c:pt>
                  <c:pt idx="4">
                    <c:v>0.10722383784616908</c:v>
                  </c:pt>
                  <c:pt idx="5">
                    <c:v>0.10785093189091943</c:v>
                  </c:pt>
                  <c:pt idx="6">
                    <c:v>0.1292965305883802</c:v>
                  </c:pt>
                  <c:pt idx="7">
                    <c:v>0.13406670445939309</c:v>
                  </c:pt>
                  <c:pt idx="8">
                    <c:v>0.14193076398649082</c:v>
                  </c:pt>
                  <c:pt idx="9">
                    <c:v>0.1353552263057714</c:v>
                  </c:pt>
                  <c:pt idx="10">
                    <c:v>0.17241300137021343</c:v>
                  </c:pt>
                  <c:pt idx="11">
                    <c:v>0.20023218007638283</c:v>
                  </c:pt>
                  <c:pt idx="12">
                    <c:v>0.20805449557743466</c:v>
                  </c:pt>
                  <c:pt idx="13">
                    <c:v>0.17360023598314311</c:v>
                  </c:pt>
                  <c:pt idx="14">
                    <c:v>0.2084465387492645</c:v>
                  </c:pt>
                </c:numCache>
              </c:numRef>
            </c:plus>
            <c:minus>
              <c:numRef>
                <c:f>'recycling rate'!$P$103:$AD$103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6.2747818639527025E-2</c:v>
                  </c:pt>
                  <c:pt idx="2">
                    <c:v>7.913907998268449E-2</c:v>
                  </c:pt>
                  <c:pt idx="3">
                    <c:v>0.10668341988212098</c:v>
                  </c:pt>
                  <c:pt idx="4">
                    <c:v>0.10722383784616908</c:v>
                  </c:pt>
                  <c:pt idx="5">
                    <c:v>0.10785093189091943</c:v>
                  </c:pt>
                  <c:pt idx="6">
                    <c:v>0.1292965305883802</c:v>
                  </c:pt>
                  <c:pt idx="7">
                    <c:v>0.13406670445939309</c:v>
                  </c:pt>
                  <c:pt idx="8">
                    <c:v>0.14193076398649082</c:v>
                  </c:pt>
                  <c:pt idx="9">
                    <c:v>0.1353552263057714</c:v>
                  </c:pt>
                  <c:pt idx="10">
                    <c:v>0.17241300137021343</c:v>
                  </c:pt>
                  <c:pt idx="11">
                    <c:v>0.20023218007638283</c:v>
                  </c:pt>
                  <c:pt idx="12">
                    <c:v>0.20805449557743466</c:v>
                  </c:pt>
                  <c:pt idx="13">
                    <c:v>0.17360023598314311</c:v>
                  </c:pt>
                  <c:pt idx="14">
                    <c:v>0.2084465387492645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'recycling rate'!$P$64:$AD$64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'recycling rate'!$P$102:$AC$102</c:f>
              <c:numCache>
                <c:formatCode>0.00</c:formatCode>
                <c:ptCount val="14"/>
                <c:pt idx="0">
                  <c:v>1</c:v>
                </c:pt>
                <c:pt idx="1">
                  <c:v>0.93130280351040517</c:v>
                </c:pt>
                <c:pt idx="2">
                  <c:v>0.9011683147852344</c:v>
                </c:pt>
                <c:pt idx="3">
                  <c:v>0.94019251530236081</c:v>
                </c:pt>
                <c:pt idx="4">
                  <c:v>0.96449991336500263</c:v>
                </c:pt>
                <c:pt idx="5">
                  <c:v>0.87004583202957575</c:v>
                </c:pt>
                <c:pt idx="6">
                  <c:v>0.85801288004162213</c:v>
                </c:pt>
                <c:pt idx="7">
                  <c:v>0.87541839903836272</c:v>
                </c:pt>
                <c:pt idx="8">
                  <c:v>0.85313992034521413</c:v>
                </c:pt>
                <c:pt idx="9">
                  <c:v>0.80749459401140911</c:v>
                </c:pt>
                <c:pt idx="10">
                  <c:v>1.0156195433078332</c:v>
                </c:pt>
                <c:pt idx="11">
                  <c:v>1.032646510104736</c:v>
                </c:pt>
                <c:pt idx="12">
                  <c:v>1.0969565035999953</c:v>
                </c:pt>
                <c:pt idx="13">
                  <c:v>1.080713163417055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F-4FAF-810B-817715D7D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08688"/>
        <c:axId val="593407512"/>
      </c:scatterChart>
      <c:valAx>
        <c:axId val="593408688"/>
        <c:scaling>
          <c:orientation val="minMax"/>
          <c:min val="2003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07512"/>
        <c:crosses val="autoZero"/>
        <c:crossBetween val="midCat"/>
        <c:minorUnit val="1"/>
      </c:valAx>
      <c:valAx>
        <c:axId val="593407512"/>
        <c:scaling>
          <c:orientation val="minMax"/>
          <c:max val="1.35"/>
          <c:min val="0"/>
        </c:scaling>
        <c:delete val="0"/>
        <c:axPos val="l"/>
        <c:numFmt formatCode="0.00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0868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Town-wide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rate'!$P$127:$AF$127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'recycling rate'!$P$163:$AF$163</c:f>
              <c:numCache>
                <c:formatCode>0.00</c:formatCode>
                <c:ptCount val="17"/>
                <c:pt idx="0">
                  <c:v>4.2647119295794456</c:v>
                </c:pt>
                <c:pt idx="1">
                  <c:v>3.9639446297413561</c:v>
                </c:pt>
                <c:pt idx="2">
                  <c:v>3.7983845053872609</c:v>
                </c:pt>
                <c:pt idx="3">
                  <c:v>3.9600761994241527</c:v>
                </c:pt>
                <c:pt idx="4">
                  <c:v>4.0704498530719615</c:v>
                </c:pt>
                <c:pt idx="5">
                  <c:v>3.6272229008074235</c:v>
                </c:pt>
                <c:pt idx="6">
                  <c:v>3.5950788607295796</c:v>
                </c:pt>
                <c:pt idx="7">
                  <c:v>3.7995222986401407</c:v>
                </c:pt>
                <c:pt idx="8">
                  <c:v>3.657925667933227</c:v>
                </c:pt>
                <c:pt idx="9">
                  <c:v>3.4261546243232011</c:v>
                </c:pt>
                <c:pt idx="10">
                  <c:v>4.3067968021382823</c:v>
                </c:pt>
                <c:pt idx="11">
                  <c:v>4.3591762302828387</c:v>
                </c:pt>
                <c:pt idx="12">
                  <c:v>4.6036783084571882</c:v>
                </c:pt>
                <c:pt idx="13">
                  <c:v>4.6195601101907409</c:v>
                </c:pt>
                <c:pt idx="14">
                  <c:v>4.4054132056975801</c:v>
                </c:pt>
                <c:pt idx="15">
                  <c:v>2.3201052351517646</c:v>
                </c:pt>
                <c:pt idx="16">
                  <c:v>2.5149699310011662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E9-442D-9F44-9F61430DC494}"/>
            </c:ext>
          </c:extLst>
        </c:ser>
        <c:ser>
          <c:idx val="1"/>
          <c:order val="1"/>
          <c:tx>
            <c:v>District 1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rate'!$P$127:$AF$127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'recycling rate'!$P$128:$AF$128</c:f>
              <c:numCache>
                <c:formatCode>0.00</c:formatCode>
                <c:ptCount val="17"/>
                <c:pt idx="0">
                  <c:v>6.3314160925697118</c:v>
                </c:pt>
                <c:pt idx="1">
                  <c:v>4.5749594537426441</c:v>
                </c:pt>
                <c:pt idx="2">
                  <c:v>4.7162009651307599</c:v>
                </c:pt>
                <c:pt idx="3">
                  <c:v>4.7333411547664284</c:v>
                </c:pt>
                <c:pt idx="4">
                  <c:v>5.8549446056768764</c:v>
                </c:pt>
                <c:pt idx="5">
                  <c:v>5.5506860073859103</c:v>
                </c:pt>
                <c:pt idx="6">
                  <c:v>5.5817908426804843</c:v>
                </c:pt>
                <c:pt idx="7">
                  <c:v>5.4729350428122512</c:v>
                </c:pt>
                <c:pt idx="8">
                  <c:v>5.2642009311733258</c:v>
                </c:pt>
                <c:pt idx="9">
                  <c:v>5.1256905362757879</c:v>
                </c:pt>
                <c:pt idx="10">
                  <c:v>6.2490775091098429</c:v>
                </c:pt>
                <c:pt idx="11">
                  <c:v>6.2162633426293565</c:v>
                </c:pt>
                <c:pt idx="12">
                  <c:v>6.5815502879321324</c:v>
                </c:pt>
                <c:pt idx="13">
                  <c:v>6.4041401182037214</c:v>
                </c:pt>
                <c:pt idx="14">
                  <c:v>5.7843428340018113</c:v>
                </c:pt>
                <c:pt idx="15">
                  <c:v>3.3516718699491963</c:v>
                </c:pt>
                <c:pt idx="16">
                  <c:v>3.4041536158597179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E9-442D-9F44-9F61430DC494}"/>
            </c:ext>
          </c:extLst>
        </c:ser>
        <c:ser>
          <c:idx val="2"/>
          <c:order val="2"/>
          <c:tx>
            <c:v>District 18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rate'!$P$127:$AF$127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'recycling rate'!$P$145:$AF$145</c:f>
              <c:numCache>
                <c:formatCode>0.00</c:formatCode>
                <c:ptCount val="17"/>
                <c:pt idx="0">
                  <c:v>4.3920358565514119</c:v>
                </c:pt>
                <c:pt idx="1">
                  <c:v>4.2103825509772053</c:v>
                </c:pt>
                <c:pt idx="2">
                  <c:v>4.1713445259213531</c:v>
                </c:pt>
                <c:pt idx="3">
                  <c:v>4.6550912102956348</c:v>
                </c:pt>
                <c:pt idx="4">
                  <c:v>4.6171251258537129</c:v>
                </c:pt>
                <c:pt idx="5">
                  <c:v>3.9735378946052666</c:v>
                </c:pt>
                <c:pt idx="6">
                  <c:v>3.8458416424673256</c:v>
                </c:pt>
                <c:pt idx="7">
                  <c:v>4.1153263338361894</c:v>
                </c:pt>
                <c:pt idx="8">
                  <c:v>3.9538339686578672</c:v>
                </c:pt>
                <c:pt idx="9">
                  <c:v>3.5811919033278423</c:v>
                </c:pt>
                <c:pt idx="10">
                  <c:v>4.6175998729320877</c:v>
                </c:pt>
                <c:pt idx="11">
                  <c:v>4.6300590770923797</c:v>
                </c:pt>
                <c:pt idx="12">
                  <c:v>4.7166623575837985</c:v>
                </c:pt>
                <c:pt idx="13">
                  <c:v>4.512714134407819</c:v>
                </c:pt>
                <c:pt idx="14">
                  <c:v>4.1748529142345623</c:v>
                </c:pt>
                <c:pt idx="15">
                  <c:v>0.6986452389360791</c:v>
                </c:pt>
                <c:pt idx="16">
                  <c:v>0.66573339284980249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E9-442D-9F44-9F61430DC494}"/>
            </c:ext>
          </c:extLst>
        </c:ser>
        <c:ser>
          <c:idx val="3"/>
          <c:order val="3"/>
          <c:tx>
            <c:v>District 31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'recycling rate'!$P$127:$AF$127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'recycling rate'!$P$158:$AF$158</c:f>
              <c:numCache>
                <c:formatCode>0.00</c:formatCode>
                <c:ptCount val="17"/>
                <c:pt idx="0">
                  <c:v>2.4339545350955984</c:v>
                </c:pt>
                <c:pt idx="1">
                  <c:v>2.1644907566628402</c:v>
                </c:pt>
                <c:pt idx="2">
                  <c:v>2.0563051696181316</c:v>
                </c:pt>
                <c:pt idx="3">
                  <c:v>2.5060974064041379</c:v>
                </c:pt>
                <c:pt idx="4">
                  <c:v>2.5459677385615809</c:v>
                </c:pt>
                <c:pt idx="5">
                  <c:v>2.2341792623545551</c:v>
                </c:pt>
                <c:pt idx="6">
                  <c:v>2.4113685338957751</c:v>
                </c:pt>
                <c:pt idx="7">
                  <c:v>2.6872080196536001</c:v>
                </c:pt>
                <c:pt idx="8">
                  <c:v>2.7619095272829335</c:v>
                </c:pt>
                <c:pt idx="9">
                  <c:v>2.5326747341024785</c:v>
                </c:pt>
                <c:pt idx="10">
                  <c:v>3.2963216828357544</c:v>
                </c:pt>
                <c:pt idx="11">
                  <c:v>3.3558444056937775</c:v>
                </c:pt>
                <c:pt idx="12">
                  <c:v>3.7315478177745156</c:v>
                </c:pt>
                <c:pt idx="13">
                  <c:v>3.8125143845025162</c:v>
                </c:pt>
                <c:pt idx="14">
                  <c:v>3.9103400556219414</c:v>
                </c:pt>
                <c:pt idx="15">
                  <c:v>2.0948247563748059</c:v>
                </c:pt>
                <c:pt idx="16">
                  <c:v>2.5930495911944589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E9-442D-9F44-9F61430DC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00456"/>
        <c:axId val="432203792"/>
      </c:scatterChart>
      <c:valAx>
        <c:axId val="593400456"/>
        <c:scaling>
          <c:orientation val="minMax"/>
          <c:max val="2021"/>
          <c:min val="200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03792"/>
        <c:crosses val="autoZero"/>
        <c:crossBetween val="midCat"/>
        <c:majorUnit val="5"/>
        <c:minorUnit val="1"/>
      </c:valAx>
      <c:valAx>
        <c:axId val="432203792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kg/HH/wk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00456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'recovery rate'!$P$3:$Z$3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xVal>
          <c:yVal>
            <c:numRef>
              <c:f>'recovery rate'!$P$39:$Z$39</c:f>
              <c:numCache>
                <c:formatCode>0.00</c:formatCode>
                <c:ptCount val="11"/>
                <c:pt idx="0">
                  <c:v>2.9343175153212324</c:v>
                </c:pt>
                <c:pt idx="1">
                  <c:v>2.7724014441785205</c:v>
                </c:pt>
                <c:pt idx="2">
                  <c:v>2.967859605212356</c:v>
                </c:pt>
                <c:pt idx="3">
                  <c:v>2.5356056531494047</c:v>
                </c:pt>
                <c:pt idx="4">
                  <c:v>3.2282114340312051</c:v>
                </c:pt>
                <c:pt idx="5">
                  <c:v>2.7797664970390277</c:v>
                </c:pt>
                <c:pt idx="6">
                  <c:v>2.6185553605402943</c:v>
                </c:pt>
                <c:pt idx="7">
                  <c:v>2.9120628466772676</c:v>
                </c:pt>
                <c:pt idx="8">
                  <c:v>2.5152636786568094</c:v>
                </c:pt>
                <c:pt idx="9">
                  <c:v>2.2875781207168631</c:v>
                </c:pt>
                <c:pt idx="10">
                  <c:v>2.6877557566416774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8C-4EFB-8FDD-A321563DD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615136"/>
        <c:axId val="595608864"/>
      </c:scatterChart>
      <c:valAx>
        <c:axId val="595615136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5608864"/>
        <c:crosses val="autoZero"/>
        <c:crossBetween val="midCat"/>
      </c:valAx>
      <c:valAx>
        <c:axId val="59560886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lbs/HH/d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5615136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0000"/>
            </a:solidFill>
          </c:spPr>
          <c:invertIfNegative val="1"/>
          <c:cat>
            <c:numRef>
              <c:f>'delta wgen'!$P$3:$Y$3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'delta wgen'!$P$39:$Y$39</c:f>
              <c:numCache>
                <c:formatCode>0.0%</c:formatCode>
                <c:ptCount val="10"/>
                <c:pt idx="0">
                  <c:v>-2.8941462934814144E-2</c:v>
                </c:pt>
                <c:pt idx="1">
                  <c:v>7.0417204053938587E-3</c:v>
                </c:pt>
                <c:pt idx="2">
                  <c:v>-8.3237815039277074E-2</c:v>
                </c:pt>
                <c:pt idx="3">
                  <c:v>2.2164540817151357E-2</c:v>
                </c:pt>
                <c:pt idx="4">
                  <c:v>-7.0819035855200996E-2</c:v>
                </c:pt>
                <c:pt idx="5">
                  <c:v>-2.6102903704074865E-2</c:v>
                </c:pt>
                <c:pt idx="6">
                  <c:v>3.112556352112783E-2</c:v>
                </c:pt>
                <c:pt idx="7">
                  <c:v>-5.6202767657773656E-2</c:v>
                </c:pt>
                <c:pt idx="8">
                  <c:v>-5.4574586850466678E-2</c:v>
                </c:pt>
                <c:pt idx="9">
                  <c:v>2.7525864788428223E-2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1BA-4A56-A91D-9303A6582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14744"/>
        <c:axId val="595617488"/>
      </c:barChart>
      <c:catAx>
        <c:axId val="59561474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595617488"/>
        <c:crosses val="autoZero"/>
        <c:auto val="1"/>
        <c:lblAlgn val="ctr"/>
        <c:lblOffset val="100"/>
        <c:noMultiLvlLbl val="1"/>
      </c:catAx>
      <c:valAx>
        <c:axId val="59561748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561474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18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0000"/>
            </a:solidFill>
          </c:spPr>
          <c:invertIfNegative val="1"/>
          <c:cat>
            <c:numRef>
              <c:f>'delta disposal'!$D$3:$S$3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'delta disposal'!$D$39:$S$39</c:f>
              <c:numCache>
                <c:formatCode>0.0%</c:formatCode>
                <c:ptCount val="16"/>
                <c:pt idx="0">
                  <c:v>-2.1806098389771544E-2</c:v>
                </c:pt>
                <c:pt idx="1">
                  <c:v>-9.6267596424897128E-3</c:v>
                </c:pt>
                <c:pt idx="2">
                  <c:v>-6.5519549554878931E-2</c:v>
                </c:pt>
                <c:pt idx="3">
                  <c:v>-4.2984300491436422E-2</c:v>
                </c:pt>
                <c:pt idx="4">
                  <c:v>-4.7304675526773865E-2</c:v>
                </c:pt>
                <c:pt idx="5">
                  <c:v>-1.6149210093760025E-2</c:v>
                </c:pt>
                <c:pt idx="6">
                  <c:v>6.9312340813088014E-3</c:v>
                </c:pt>
                <c:pt idx="7">
                  <c:v>-2.97802084997707E-2</c:v>
                </c:pt>
                <c:pt idx="8">
                  <c:v>-4.4012582269271183E-2</c:v>
                </c:pt>
                <c:pt idx="9">
                  <c:v>-1.3679050654183067E-2</c:v>
                </c:pt>
                <c:pt idx="10">
                  <c:v>2.0723850885867368E-2</c:v>
                </c:pt>
                <c:pt idx="11">
                  <c:v>3.0852625150451063E-2</c:v>
                </c:pt>
                <c:pt idx="12">
                  <c:v>-1.7076657971068609E-2</c:v>
                </c:pt>
                <c:pt idx="13">
                  <c:v>2.9540594584997137E-2</c:v>
                </c:pt>
                <c:pt idx="14">
                  <c:v>3.4709346204804925E-2</c:v>
                </c:pt>
                <c:pt idx="15">
                  <c:v>0.13087384929283763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A7D-4B6A-A017-F609200D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15528"/>
        <c:axId val="595612000"/>
      </c:barChart>
      <c:catAx>
        <c:axId val="595615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txPr>
          <a:bodyPr/>
          <a:lstStyle/>
          <a:p>
            <a:pPr lvl="0">
              <a:defRPr baseline="0"/>
            </a:pPr>
            <a:endParaRPr lang="en-US"/>
          </a:p>
        </c:txPr>
        <c:crossAx val="595612000"/>
        <c:crosses val="autoZero"/>
        <c:auto val="0"/>
        <c:lblAlgn val="ctr"/>
        <c:lblOffset val="100"/>
        <c:tickLblSkip val="5"/>
        <c:noMultiLvlLbl val="1"/>
      </c:catAx>
      <c:valAx>
        <c:axId val="595612000"/>
        <c:scaling>
          <c:orientation val="minMax"/>
          <c:max val="0.15000000000000002"/>
          <c:min val="-0.1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low"/>
        <c:spPr>
          <a:ln w="9525">
            <a:solidFill>
              <a:schemeClr val="tx1"/>
            </a:solidFill>
          </a:ln>
        </c:spPr>
        <c:txPr>
          <a:bodyPr/>
          <a:lstStyle/>
          <a:p>
            <a:pPr lvl="0">
              <a:defRPr baseline="0"/>
            </a:pPr>
            <a:endParaRPr lang="en-US"/>
          </a:p>
        </c:txPr>
        <c:crossAx val="595615528"/>
        <c:crosses val="autoZero"/>
        <c:crossBetween val="between"/>
        <c:majorUnit val="5.000000000000001E-2"/>
      </c:valAx>
      <c:spPr>
        <a:solidFill>
          <a:srgbClr val="FFFFFF"/>
        </a:solidFill>
      </c:spPr>
    </c:plotArea>
    <c:plotVisOnly val="1"/>
    <c:dispBlanksAs val="zero"/>
    <c:showDLblsOverMax val="1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0000"/>
            </a:solidFill>
          </c:spPr>
          <c:invertIfNegative val="1"/>
          <c:cat>
            <c:numRef>
              <c:f>'delta recycling'!$D$3:$M$3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'delta recycling'!$D$39:$M$39</c:f>
              <c:numCache>
                <c:formatCode>0.0%</c:formatCode>
                <c:ptCount val="10"/>
                <c:pt idx="0">
                  <c:v>-7.0524646167073879E-2</c:v>
                </c:pt>
                <c:pt idx="1">
                  <c:v>-4.1766507814439024E-2</c:v>
                </c:pt>
                <c:pt idx="2">
                  <c:v>4.2568542970719436E-2</c:v>
                </c:pt>
                <c:pt idx="3">
                  <c:v>2.7871598446479018E-2</c:v>
                </c:pt>
                <c:pt idx="4">
                  <c:v>-0.10888893568607305</c:v>
                </c:pt>
                <c:pt idx="5">
                  <c:v>-8.8618871673665778E-3</c:v>
                </c:pt>
                <c:pt idx="6">
                  <c:v>5.6867580887800306E-2</c:v>
                </c:pt>
                <c:pt idx="7">
                  <c:v>-3.726695610066344E-2</c:v>
                </c:pt>
                <c:pt idx="8">
                  <c:v>-6.3361332255004288E-2</c:v>
                </c:pt>
                <c:pt idx="9">
                  <c:v>0.25703515292718082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CFE-4A95-961B-23CC4894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08472"/>
        <c:axId val="595619840"/>
      </c:barChart>
      <c:catAx>
        <c:axId val="59560847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595619840"/>
        <c:crosses val="autoZero"/>
        <c:auto val="1"/>
        <c:lblAlgn val="ctr"/>
        <c:lblOffset val="100"/>
        <c:noMultiLvlLbl val="1"/>
      </c:catAx>
      <c:valAx>
        <c:axId val="5956198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560847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0000"/>
            </a:solidFill>
          </c:spPr>
          <c:invertIfNegative val="1"/>
          <c:val>
            <c:numRef>
              <c:f>'delta recycling'!$M$4:$M$39</c:f>
              <c:numCache>
                <c:formatCode>0.0%</c:formatCode>
                <c:ptCount val="36"/>
                <c:pt idx="0">
                  <c:v>0.21916792769355964</c:v>
                </c:pt>
                <c:pt idx="1">
                  <c:v>0.22772465614508342</c:v>
                </c:pt>
                <c:pt idx="2">
                  <c:v>0.23063568276634849</c:v>
                </c:pt>
                <c:pt idx="3">
                  <c:v>0.30560567248585224</c:v>
                </c:pt>
                <c:pt idx="4">
                  <c:v>0.31882530316966906</c:v>
                </c:pt>
                <c:pt idx="5">
                  <c:v>0.26202873938742188</c:v>
                </c:pt>
                <c:pt idx="6">
                  <c:v>0.24225009441778522</c:v>
                </c:pt>
                <c:pt idx="7">
                  <c:v>3.6626370209126957E-2</c:v>
                </c:pt>
                <c:pt idx="8">
                  <c:v>0.22753531683812023</c:v>
                </c:pt>
                <c:pt idx="9">
                  <c:v>0.28646103359825781</c:v>
                </c:pt>
                <c:pt idx="10">
                  <c:v>0.23611125272274247</c:v>
                </c:pt>
                <c:pt idx="11">
                  <c:v>0.37737679350371534</c:v>
                </c:pt>
                <c:pt idx="12">
                  <c:v>0.26592053475126676</c:v>
                </c:pt>
                <c:pt idx="13">
                  <c:v>0.23518828959114435</c:v>
                </c:pt>
                <c:pt idx="14">
                  <c:v>0.19588989344472973</c:v>
                </c:pt>
                <c:pt idx="15">
                  <c:v>0.21221052631578941</c:v>
                </c:pt>
                <c:pt idx="16">
                  <c:v>0.22818547592589744</c:v>
                </c:pt>
                <c:pt idx="17">
                  <c:v>0.28940308075676069</c:v>
                </c:pt>
                <c:pt idx="18">
                  <c:v>0.28847620747995917</c:v>
                </c:pt>
                <c:pt idx="19">
                  <c:v>0.31508181549133885</c:v>
                </c:pt>
                <c:pt idx="20">
                  <c:v>0.29814033373859061</c:v>
                </c:pt>
                <c:pt idx="21">
                  <c:v>0.67881847070629631</c:v>
                </c:pt>
                <c:pt idx="22">
                  <c:v>2.5426589716542214E-2</c:v>
                </c:pt>
                <c:pt idx="23">
                  <c:v>0.40375030531454792</c:v>
                </c:pt>
                <c:pt idx="24">
                  <c:v>5.5875987030490348E-2</c:v>
                </c:pt>
                <c:pt idx="25">
                  <c:v>0.21085061617072443</c:v>
                </c:pt>
                <c:pt idx="26">
                  <c:v>0.38122232201115702</c:v>
                </c:pt>
                <c:pt idx="27">
                  <c:v>0.29803451052438423</c:v>
                </c:pt>
                <c:pt idx="28">
                  <c:v>0.19456378865531598</c:v>
                </c:pt>
                <c:pt idx="29">
                  <c:v>0.33198893431959009</c:v>
                </c:pt>
                <c:pt idx="30">
                  <c:v>0.30151797167270078</c:v>
                </c:pt>
                <c:pt idx="31">
                  <c:v>0.30648264824702709</c:v>
                </c:pt>
                <c:pt idx="32">
                  <c:v>0.10863832244717453</c:v>
                </c:pt>
                <c:pt idx="33">
                  <c:v>0.34584023167051137</c:v>
                </c:pt>
                <c:pt idx="34">
                  <c:v>0.24459556343002453</c:v>
                </c:pt>
                <c:pt idx="35">
                  <c:v>0.25703515292718082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DB5-40F9-BB03-748F07201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18664"/>
        <c:axId val="595616312"/>
      </c:barChart>
      <c:catAx>
        <c:axId val="595618664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595616312"/>
        <c:crosses val="autoZero"/>
        <c:auto val="1"/>
        <c:lblAlgn val="ctr"/>
        <c:lblOffset val="100"/>
        <c:noMultiLvlLbl val="1"/>
      </c:catAx>
      <c:valAx>
        <c:axId val="595616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561866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0000"/>
            </a:solidFill>
          </c:spPr>
          <c:invertIfNegative val="1"/>
          <c:cat>
            <c:numRef>
              <c:f>'delta recovery'!$D$3:$M$3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'delta recovery'!$D$39:$M$39</c:f>
              <c:numCache>
                <c:formatCode>0.0%</c:formatCode>
                <c:ptCount val="10"/>
                <c:pt idx="0">
                  <c:v>-5.5180146762333626E-2</c:v>
                </c:pt>
                <c:pt idx="1">
                  <c:v>7.0501392013143649E-2</c:v>
                </c:pt>
                <c:pt idx="2">
                  <c:v>-0.14564501343116021</c:v>
                </c:pt>
                <c:pt idx="3">
                  <c:v>0.27315201006179102</c:v>
                </c:pt>
                <c:pt idx="4">
                  <c:v>-0.13891436362090603</c:v>
                </c:pt>
                <c:pt idx="5">
                  <c:v>-5.7994488627175489E-2</c:v>
                </c:pt>
                <c:pt idx="6">
                  <c:v>0.11208756192819735</c:v>
                </c:pt>
                <c:pt idx="7">
                  <c:v>-0.1362605097871481</c:v>
                </c:pt>
                <c:pt idx="8">
                  <c:v>-9.05215464573218E-2</c:v>
                </c:pt>
                <c:pt idx="9">
                  <c:v>0.17493506879643084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EF-4B7B-ABC1-2F6AE1A3E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07688"/>
        <c:axId val="595608080"/>
      </c:barChart>
      <c:catAx>
        <c:axId val="59560768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595608080"/>
        <c:crosses val="autoZero"/>
        <c:auto val="1"/>
        <c:lblAlgn val="ctr"/>
        <c:lblOffset val="100"/>
        <c:noMultiLvlLbl val="1"/>
      </c:catAx>
      <c:valAx>
        <c:axId val="59560808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560768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analysis!$C$4:$C$38</c:f>
              <c:numCache>
                <c:formatCode>General</c:formatCode>
                <c:ptCount val="35"/>
                <c:pt idx="0">
                  <c:v>1.9639957885773791</c:v>
                </c:pt>
                <c:pt idx="1">
                  <c:v>1.9551903796710697</c:v>
                </c:pt>
                <c:pt idx="2">
                  <c:v>1.6434804754216716</c:v>
                </c:pt>
                <c:pt idx="3">
                  <c:v>1.2833697306597842</c:v>
                </c:pt>
                <c:pt idx="4">
                  <c:v>1.0362388580577266</c:v>
                </c:pt>
                <c:pt idx="5">
                  <c:v>1.7930678259746688</c:v>
                </c:pt>
                <c:pt idx="6">
                  <c:v>1.8058739881509602</c:v>
                </c:pt>
                <c:pt idx="7">
                  <c:v>1.8500066119357363</c:v>
                </c:pt>
                <c:pt idx="8">
                  <c:v>1.3398170756942434</c:v>
                </c:pt>
                <c:pt idx="9">
                  <c:v>1.0710476533250231</c:v>
                </c:pt>
                <c:pt idx="10">
                  <c:v>1.3866108030581938</c:v>
                </c:pt>
                <c:pt idx="11">
                  <c:v>1.214059655072713</c:v>
                </c:pt>
                <c:pt idx="12">
                  <c:v>1.3220921859682302</c:v>
                </c:pt>
                <c:pt idx="13">
                  <c:v>1.4224875570235491</c:v>
                </c:pt>
                <c:pt idx="14">
                  <c:v>1.6024381712107627</c:v>
                </c:pt>
                <c:pt idx="15">
                  <c:v>1.334718204066349</c:v>
                </c:pt>
                <c:pt idx="16">
                  <c:v>1.3916620431510756</c:v>
                </c:pt>
                <c:pt idx="17">
                  <c:v>1.4512456743500848</c:v>
                </c:pt>
                <c:pt idx="18">
                  <c:v>1.3007930486768788</c:v>
                </c:pt>
                <c:pt idx="19">
                  <c:v>1.4201429871518214</c:v>
                </c:pt>
                <c:pt idx="20">
                  <c:v>1.1882119833035454</c:v>
                </c:pt>
                <c:pt idx="21">
                  <c:v>1.4859432909023831</c:v>
                </c:pt>
                <c:pt idx="22">
                  <c:v>0.92457850368809269</c:v>
                </c:pt>
                <c:pt idx="23">
                  <c:v>1.9711154115927088</c:v>
                </c:pt>
                <c:pt idx="24">
                  <c:v>1.2936419281295524</c:v>
                </c:pt>
                <c:pt idx="25">
                  <c:v>1.3730222193091697</c:v>
                </c:pt>
                <c:pt idx="26">
                  <c:v>1.3917914644485052</c:v>
                </c:pt>
                <c:pt idx="27">
                  <c:v>1.0527327753836671</c:v>
                </c:pt>
                <c:pt idx="28">
                  <c:v>1.544870172176966</c:v>
                </c:pt>
                <c:pt idx="29">
                  <c:v>1.1680229193486613</c:v>
                </c:pt>
                <c:pt idx="30">
                  <c:v>1.0359868146055229</c:v>
                </c:pt>
                <c:pt idx="31">
                  <c:v>0.70830612895340239</c:v>
                </c:pt>
                <c:pt idx="32">
                  <c:v>0.92870712928707133</c:v>
                </c:pt>
                <c:pt idx="33">
                  <c:v>1.4734857650538664</c:v>
                </c:pt>
                <c:pt idx="34">
                  <c:v>1.5475800657251557</c:v>
                </c:pt>
              </c:numCache>
            </c:numRef>
          </c:xVal>
          <c:yVal>
            <c:numRef>
              <c:f>analysis!$B$4:$B$38</c:f>
              <c:numCache>
                <c:formatCode>General</c:formatCode>
                <c:ptCount val="35"/>
                <c:pt idx="0">
                  <c:v>0.21916792769355964</c:v>
                </c:pt>
                <c:pt idx="1">
                  <c:v>0.22772465614508342</c:v>
                </c:pt>
                <c:pt idx="2">
                  <c:v>0.23063568276634849</c:v>
                </c:pt>
                <c:pt idx="3">
                  <c:v>0.30560567248585224</c:v>
                </c:pt>
                <c:pt idx="4">
                  <c:v>0.31882530316966906</c:v>
                </c:pt>
                <c:pt idx="5">
                  <c:v>0.26202873938742188</c:v>
                </c:pt>
                <c:pt idx="6">
                  <c:v>0.24225009441778522</c:v>
                </c:pt>
                <c:pt idx="7">
                  <c:v>3.6626370209126957E-2</c:v>
                </c:pt>
                <c:pt idx="8">
                  <c:v>0.22753531683812023</c:v>
                </c:pt>
                <c:pt idx="9">
                  <c:v>0.28646103359825781</c:v>
                </c:pt>
                <c:pt idx="10">
                  <c:v>0.23611125272274247</c:v>
                </c:pt>
                <c:pt idx="11">
                  <c:v>0.37737679350371534</c:v>
                </c:pt>
                <c:pt idx="12">
                  <c:v>0.26592053475126676</c:v>
                </c:pt>
                <c:pt idx="13">
                  <c:v>0.23518828959114435</c:v>
                </c:pt>
                <c:pt idx="14">
                  <c:v>0.19588989344472973</c:v>
                </c:pt>
                <c:pt idx="15">
                  <c:v>0.21221052631578941</c:v>
                </c:pt>
                <c:pt idx="16">
                  <c:v>0.22818547592589744</c:v>
                </c:pt>
                <c:pt idx="17">
                  <c:v>0.28940308075676069</c:v>
                </c:pt>
                <c:pt idx="18">
                  <c:v>0.28847620747995917</c:v>
                </c:pt>
                <c:pt idx="19">
                  <c:v>0.31508181549133885</c:v>
                </c:pt>
                <c:pt idx="20">
                  <c:v>0.29814033373859061</c:v>
                </c:pt>
                <c:pt idx="21">
                  <c:v>0.67881847070629631</c:v>
                </c:pt>
                <c:pt idx="22">
                  <c:v>2.5426589716542214E-2</c:v>
                </c:pt>
                <c:pt idx="23">
                  <c:v>0.40375030531454792</c:v>
                </c:pt>
                <c:pt idx="24">
                  <c:v>5.5875987030490348E-2</c:v>
                </c:pt>
                <c:pt idx="25">
                  <c:v>0.21085061617072443</c:v>
                </c:pt>
                <c:pt idx="26">
                  <c:v>0.38122232201115702</c:v>
                </c:pt>
                <c:pt idx="27">
                  <c:v>0.29803451052438423</c:v>
                </c:pt>
                <c:pt idx="28">
                  <c:v>0.19456378865531598</c:v>
                </c:pt>
                <c:pt idx="29">
                  <c:v>0.33198893431959009</c:v>
                </c:pt>
                <c:pt idx="30">
                  <c:v>0.30151797167270078</c:v>
                </c:pt>
                <c:pt idx="31">
                  <c:v>0.30648264824702709</c:v>
                </c:pt>
                <c:pt idx="32">
                  <c:v>0.10863832244717453</c:v>
                </c:pt>
                <c:pt idx="33">
                  <c:v>0.34584023167051137</c:v>
                </c:pt>
                <c:pt idx="34">
                  <c:v>0.24459556343002453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93-4828-ABF6-DD53925F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614352"/>
        <c:axId val="595619056"/>
      </c:scatterChart>
      <c:valAx>
        <c:axId val="595614352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Recycling Rate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5619056"/>
        <c:crosses val="autoZero"/>
        <c:crossBetween val="midCat"/>
      </c:valAx>
      <c:valAx>
        <c:axId val="59561905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Recycling Increase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5614352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analysis!$D$4:$D$38</c:f>
              <c:numCache>
                <c:formatCode>0.00</c:formatCode>
                <c:ptCount val="35"/>
                <c:pt idx="0">
                  <c:v>1.610931311400962</c:v>
                </c:pt>
                <c:pt idx="1">
                  <c:v>1.5925316559253166</c:v>
                </c:pt>
                <c:pt idx="2">
                  <c:v>1.3354727954314543</c:v>
                </c:pt>
                <c:pt idx="3">
                  <c:v>0.98296886855299026</c:v>
                </c:pt>
                <c:pt idx="4">
                  <c:v>0.78572867503165644</c:v>
                </c:pt>
                <c:pt idx="5">
                  <c:v>1.4207820868207874</c:v>
                </c:pt>
                <c:pt idx="6">
                  <c:v>1.4537120957091436</c:v>
                </c:pt>
                <c:pt idx="7">
                  <c:v>1.7846416656008082</c:v>
                </c:pt>
                <c:pt idx="8">
                  <c:v>1.0914692696136337</c:v>
                </c:pt>
                <c:pt idx="9">
                  <c:v>0.83255351336159855</c:v>
                </c:pt>
                <c:pt idx="10">
                  <c:v>1.121752431266968</c:v>
                </c:pt>
                <c:pt idx="11">
                  <c:v>0.88142885868175336</c:v>
                </c:pt>
                <c:pt idx="12">
                  <c:v>1.044372177932954</c:v>
                </c:pt>
                <c:pt idx="13">
                  <c:v>1.1516362072169597</c:v>
                </c:pt>
                <c:pt idx="14">
                  <c:v>1.3399546061845051</c:v>
                </c:pt>
                <c:pt idx="15">
                  <c:v>1.1010613875156579</c:v>
                </c:pt>
                <c:pt idx="16">
                  <c:v>1.1331041364920371</c:v>
                </c:pt>
                <c:pt idx="17">
                  <c:v>1.1255174553316076</c:v>
                </c:pt>
                <c:pt idx="18">
                  <c:v>1.0095592306054368</c:v>
                </c:pt>
                <c:pt idx="19">
                  <c:v>1.0798894566276318</c:v>
                </c:pt>
                <c:pt idx="20">
                  <c:v>0.91531859262206572</c:v>
                </c:pt>
                <c:pt idx="21">
                  <c:v>0.88511254601412104</c:v>
                </c:pt>
                <c:pt idx="22">
                  <c:v>0.9016525541274224</c:v>
                </c:pt>
                <c:pt idx="23">
                  <c:v>1.4041780821917809</c:v>
                </c:pt>
                <c:pt idx="24">
                  <c:v>1.2251835859699269</c:v>
                </c:pt>
                <c:pt idx="25">
                  <c:v>1.1339319656551092</c:v>
                </c:pt>
                <c:pt idx="26">
                  <c:v>1.0076520211619218</c:v>
                </c:pt>
                <c:pt idx="27">
                  <c:v>0.81102063685377712</c:v>
                </c:pt>
                <c:pt idx="28">
                  <c:v>1.2932504625106536</c:v>
                </c:pt>
                <c:pt idx="29">
                  <c:v>0.87690136851272993</c:v>
                </c:pt>
                <c:pt idx="30">
                  <c:v>0.79598348786077899</c:v>
                </c:pt>
                <c:pt idx="31">
                  <c:v>0.54214736789942986</c:v>
                </c:pt>
                <c:pt idx="32">
                  <c:v>0.83770072753490199</c:v>
                </c:pt>
                <c:pt idx="33">
                  <c:v>1.0948444922209795</c:v>
                </c:pt>
                <c:pt idx="34">
                  <c:v>1.2434401272170099</c:v>
                </c:pt>
              </c:numCache>
            </c:numRef>
          </c:xVal>
          <c:yVal>
            <c:numRef>
              <c:f>analysis!$B$4:$B$38</c:f>
              <c:numCache>
                <c:formatCode>General</c:formatCode>
                <c:ptCount val="35"/>
                <c:pt idx="0">
                  <c:v>0.21916792769355964</c:v>
                </c:pt>
                <c:pt idx="1">
                  <c:v>0.22772465614508342</c:v>
                </c:pt>
                <c:pt idx="2">
                  <c:v>0.23063568276634849</c:v>
                </c:pt>
                <c:pt idx="3">
                  <c:v>0.30560567248585224</c:v>
                </c:pt>
                <c:pt idx="4">
                  <c:v>0.31882530316966906</c:v>
                </c:pt>
                <c:pt idx="5">
                  <c:v>0.26202873938742188</c:v>
                </c:pt>
                <c:pt idx="6">
                  <c:v>0.24225009441778522</c:v>
                </c:pt>
                <c:pt idx="7">
                  <c:v>3.6626370209126957E-2</c:v>
                </c:pt>
                <c:pt idx="8">
                  <c:v>0.22753531683812023</c:v>
                </c:pt>
                <c:pt idx="9">
                  <c:v>0.28646103359825781</c:v>
                </c:pt>
                <c:pt idx="10">
                  <c:v>0.23611125272274247</c:v>
                </c:pt>
                <c:pt idx="11">
                  <c:v>0.37737679350371534</c:v>
                </c:pt>
                <c:pt idx="12">
                  <c:v>0.26592053475126676</c:v>
                </c:pt>
                <c:pt idx="13">
                  <c:v>0.23518828959114435</c:v>
                </c:pt>
                <c:pt idx="14">
                  <c:v>0.19588989344472973</c:v>
                </c:pt>
                <c:pt idx="15">
                  <c:v>0.21221052631578941</c:v>
                </c:pt>
                <c:pt idx="16">
                  <c:v>0.22818547592589744</c:v>
                </c:pt>
                <c:pt idx="17">
                  <c:v>0.28940308075676069</c:v>
                </c:pt>
                <c:pt idx="18">
                  <c:v>0.28847620747995917</c:v>
                </c:pt>
                <c:pt idx="19">
                  <c:v>0.31508181549133885</c:v>
                </c:pt>
                <c:pt idx="20">
                  <c:v>0.29814033373859061</c:v>
                </c:pt>
                <c:pt idx="21">
                  <c:v>0.67881847070629631</c:v>
                </c:pt>
                <c:pt idx="22">
                  <c:v>2.5426589716542214E-2</c:v>
                </c:pt>
                <c:pt idx="23">
                  <c:v>0.40375030531454792</c:v>
                </c:pt>
                <c:pt idx="24">
                  <c:v>5.5875987030490348E-2</c:v>
                </c:pt>
                <c:pt idx="25">
                  <c:v>0.21085061617072443</c:v>
                </c:pt>
                <c:pt idx="26">
                  <c:v>0.38122232201115702</c:v>
                </c:pt>
                <c:pt idx="27">
                  <c:v>0.29803451052438423</c:v>
                </c:pt>
                <c:pt idx="28">
                  <c:v>0.19456378865531598</c:v>
                </c:pt>
                <c:pt idx="29">
                  <c:v>0.33198893431959009</c:v>
                </c:pt>
                <c:pt idx="30">
                  <c:v>0.30151797167270078</c:v>
                </c:pt>
                <c:pt idx="31">
                  <c:v>0.30648264824702709</c:v>
                </c:pt>
                <c:pt idx="32">
                  <c:v>0.10863832244717453</c:v>
                </c:pt>
                <c:pt idx="33">
                  <c:v>0.34584023167051137</c:v>
                </c:pt>
                <c:pt idx="34">
                  <c:v>0.24459556343002453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8A-48A4-AA04-2B827B7F3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612784"/>
        <c:axId val="595616704"/>
      </c:scatterChart>
      <c:valAx>
        <c:axId val="59561278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Recycling Rate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5616704"/>
        <c:crosses val="autoZero"/>
        <c:crossBetween val="midCat"/>
      </c:valAx>
      <c:valAx>
        <c:axId val="59561670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rPr lang="en-US"/>
                  <a:t>Recycling Increase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595612784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5" Type="http://schemas.openxmlformats.org/officeDocument/2006/relationships/chart" Target="../charts/chart58.xml"/><Relationship Id="rId10" Type="http://schemas.openxmlformats.org/officeDocument/2006/relationships/chart" Target="../charts/chart63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171450</xdr:colOff>
      <xdr:row>1</xdr:row>
      <xdr:rowOff>142875</xdr:rowOff>
    </xdr:from>
    <xdr:to>
      <xdr:col>42</xdr:col>
      <xdr:colOff>857250</xdr:colOff>
      <xdr:row>27</xdr:row>
      <xdr:rowOff>117475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36</xdr:col>
      <xdr:colOff>0</xdr:colOff>
      <xdr:row>31</xdr:row>
      <xdr:rowOff>0</xdr:rowOff>
    </xdr:from>
    <xdr:to>
      <xdr:col>43</xdr:col>
      <xdr:colOff>219075</xdr:colOff>
      <xdr:row>51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11</xdr:col>
      <xdr:colOff>328612</xdr:colOff>
      <xdr:row>85</xdr:row>
      <xdr:rowOff>71437</xdr:rowOff>
    </xdr:from>
    <xdr:to>
      <xdr:col>17</xdr:col>
      <xdr:colOff>614362</xdr:colOff>
      <xdr:row>99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209550</xdr:colOff>
      <xdr:row>85</xdr:row>
      <xdr:rowOff>171450</xdr:rowOff>
    </xdr:from>
    <xdr:to>
      <xdr:col>25</xdr:col>
      <xdr:colOff>495300</xdr:colOff>
      <xdr:row>100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17</xdr:col>
      <xdr:colOff>285750</xdr:colOff>
      <xdr:row>133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136</xdr:row>
      <xdr:rowOff>0</xdr:rowOff>
    </xdr:from>
    <xdr:to>
      <xdr:col>17</xdr:col>
      <xdr:colOff>285750</xdr:colOff>
      <xdr:row>150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90487</xdr:colOff>
      <xdr:row>56</xdr:row>
      <xdr:rowOff>61912</xdr:rowOff>
    </xdr:from>
    <xdr:to>
      <xdr:col>27</xdr:col>
      <xdr:colOff>119062</xdr:colOff>
      <xdr:row>70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1003300</xdr:colOff>
      <xdr:row>45</xdr:row>
      <xdr:rowOff>15875</xdr:rowOff>
    </xdr:from>
    <xdr:to>
      <xdr:col>33</xdr:col>
      <xdr:colOff>273050</xdr:colOff>
      <xdr:row>59</xdr:row>
      <xdr:rowOff>92075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43</xdr:row>
      <xdr:rowOff>152400</xdr:rowOff>
    </xdr:from>
    <xdr:to>
      <xdr:col>23</xdr:col>
      <xdr:colOff>304800</xdr:colOff>
      <xdr:row>58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35</xdr:col>
      <xdr:colOff>428625</xdr:colOff>
      <xdr:row>3</xdr:row>
      <xdr:rowOff>9525</xdr:rowOff>
    </xdr:from>
    <xdr:to>
      <xdr:col>43</xdr:col>
      <xdr:colOff>352425</xdr:colOff>
      <xdr:row>17</xdr:row>
      <xdr:rowOff>85725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36</xdr:col>
      <xdr:colOff>47625</xdr:colOff>
      <xdr:row>18</xdr:row>
      <xdr:rowOff>180975</xdr:rowOff>
    </xdr:from>
    <xdr:to>
      <xdr:col>43</xdr:col>
      <xdr:colOff>552450</xdr:colOff>
      <xdr:row>33</xdr:row>
      <xdr:rowOff>66675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35</xdr:col>
      <xdr:colOff>304800</xdr:colOff>
      <xdr:row>34</xdr:row>
      <xdr:rowOff>123825</xdr:rowOff>
    </xdr:from>
    <xdr:to>
      <xdr:col>43</xdr:col>
      <xdr:colOff>304800</xdr:colOff>
      <xdr:row>49</xdr:row>
      <xdr:rowOff>9525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29</xdr:col>
      <xdr:colOff>590550</xdr:colOff>
      <xdr:row>51</xdr:row>
      <xdr:rowOff>0</xdr:rowOff>
    </xdr:from>
    <xdr:to>
      <xdr:col>41</xdr:col>
      <xdr:colOff>533400</xdr:colOff>
      <xdr:row>65</xdr:row>
      <xdr:rowOff>76200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40</xdr:col>
      <xdr:colOff>257175</xdr:colOff>
      <xdr:row>65</xdr:row>
      <xdr:rowOff>57150</xdr:rowOff>
    </xdr:from>
    <xdr:to>
      <xdr:col>45</xdr:col>
      <xdr:colOff>762000</xdr:colOff>
      <xdr:row>79</xdr:row>
      <xdr:rowOff>133350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40</xdr:col>
      <xdr:colOff>381000</xdr:colOff>
      <xdr:row>80</xdr:row>
      <xdr:rowOff>19050</xdr:rowOff>
    </xdr:from>
    <xdr:to>
      <xdr:col>45</xdr:col>
      <xdr:colOff>885825</xdr:colOff>
      <xdr:row>94</xdr:row>
      <xdr:rowOff>95250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40</xdr:col>
      <xdr:colOff>123825</xdr:colOff>
      <xdr:row>96</xdr:row>
      <xdr:rowOff>152400</xdr:rowOff>
    </xdr:from>
    <xdr:to>
      <xdr:col>45</xdr:col>
      <xdr:colOff>628650</xdr:colOff>
      <xdr:row>111</xdr:row>
      <xdr:rowOff>38100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16</xdr:col>
      <xdr:colOff>0</xdr:colOff>
      <xdr:row>59</xdr:row>
      <xdr:rowOff>0</xdr:rowOff>
    </xdr:from>
    <xdr:to>
      <xdr:col>23</xdr:col>
      <xdr:colOff>304800</xdr:colOff>
      <xdr:row>73</xdr:row>
      <xdr:rowOff>76200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8</xdr:col>
      <xdr:colOff>38100</xdr:colOff>
      <xdr:row>114</xdr:row>
      <xdr:rowOff>66675</xdr:rowOff>
    </xdr:from>
    <xdr:to>
      <xdr:col>16</xdr:col>
      <xdr:colOff>371475</xdr:colOff>
      <xdr:row>128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25400</xdr:colOff>
      <xdr:row>114</xdr:row>
      <xdr:rowOff>0</xdr:rowOff>
    </xdr:from>
    <xdr:to>
      <xdr:col>27</xdr:col>
      <xdr:colOff>76200</xdr:colOff>
      <xdr:row>128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153</xdr:row>
      <xdr:rowOff>0</xdr:rowOff>
    </xdr:from>
    <xdr:to>
      <xdr:col>10</xdr:col>
      <xdr:colOff>333375</xdr:colOff>
      <xdr:row>167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169</xdr:row>
      <xdr:rowOff>0</xdr:rowOff>
    </xdr:from>
    <xdr:to>
      <xdr:col>10</xdr:col>
      <xdr:colOff>333375</xdr:colOff>
      <xdr:row>183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186</xdr:row>
      <xdr:rowOff>0</xdr:rowOff>
    </xdr:from>
    <xdr:to>
      <xdr:col>10</xdr:col>
      <xdr:colOff>333375</xdr:colOff>
      <xdr:row>200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263525</xdr:colOff>
      <xdr:row>4</xdr:row>
      <xdr:rowOff>161925</xdr:rowOff>
    </xdr:from>
    <xdr:to>
      <xdr:col>43</xdr:col>
      <xdr:colOff>596900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58</xdr:row>
      <xdr:rowOff>71437</xdr:rowOff>
    </xdr:from>
    <xdr:to>
      <xdr:col>12</xdr:col>
      <xdr:colOff>295275</xdr:colOff>
      <xdr:row>72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276225</xdr:colOff>
      <xdr:row>58</xdr:row>
      <xdr:rowOff>168275</xdr:rowOff>
    </xdr:from>
    <xdr:to>
      <xdr:col>32</xdr:col>
      <xdr:colOff>409575</xdr:colOff>
      <xdr:row>73</xdr:row>
      <xdr:rowOff>117475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60325</xdr:colOff>
      <xdr:row>6</xdr:row>
      <xdr:rowOff>15875</xdr:rowOff>
    </xdr:from>
    <xdr:to>
      <xdr:col>42</xdr:col>
      <xdr:colOff>593725</xdr:colOff>
      <xdr:row>20</xdr:row>
      <xdr:rowOff>92075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244475</xdr:colOff>
      <xdr:row>3</xdr:row>
      <xdr:rowOff>25400</xdr:rowOff>
    </xdr:from>
    <xdr:to>
      <xdr:col>41</xdr:col>
      <xdr:colOff>168275</xdr:colOff>
      <xdr:row>17</xdr:row>
      <xdr:rowOff>101600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34</xdr:col>
      <xdr:colOff>0</xdr:colOff>
      <xdr:row>20</xdr:row>
      <xdr:rowOff>0</xdr:rowOff>
    </xdr:from>
    <xdr:to>
      <xdr:col>41</xdr:col>
      <xdr:colOff>428625</xdr:colOff>
      <xdr:row>34</xdr:row>
      <xdr:rowOff>76200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571500</xdr:colOff>
      <xdr:row>120</xdr:row>
      <xdr:rowOff>166687</xdr:rowOff>
    </xdr:from>
    <xdr:to>
      <xdr:col>18</xdr:col>
      <xdr:colOff>142875</xdr:colOff>
      <xdr:row>135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121</xdr:row>
      <xdr:rowOff>0</xdr:rowOff>
    </xdr:from>
    <xdr:to>
      <xdr:col>25</xdr:col>
      <xdr:colOff>285750</xdr:colOff>
      <xdr:row>135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438150</xdr:colOff>
      <xdr:row>1</xdr:row>
      <xdr:rowOff>133350</xdr:rowOff>
    </xdr:from>
    <xdr:to>
      <xdr:col>42</xdr:col>
      <xdr:colOff>428625</xdr:colOff>
      <xdr:row>16</xdr:row>
      <xdr:rowOff>19050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34</xdr:col>
      <xdr:colOff>238125</xdr:colOff>
      <xdr:row>17</xdr:row>
      <xdr:rowOff>9525</xdr:rowOff>
    </xdr:from>
    <xdr:to>
      <xdr:col>42</xdr:col>
      <xdr:colOff>742950</xdr:colOff>
      <xdr:row>31</xdr:row>
      <xdr:rowOff>85725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42</xdr:col>
      <xdr:colOff>146050</xdr:colOff>
      <xdr:row>18</xdr:row>
      <xdr:rowOff>120650</xdr:rowOff>
    </xdr:from>
    <xdr:to>
      <xdr:col>46</xdr:col>
      <xdr:colOff>647700</xdr:colOff>
      <xdr:row>33</xdr:row>
      <xdr:rowOff>6350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33</xdr:col>
      <xdr:colOff>152400</xdr:colOff>
      <xdr:row>33</xdr:row>
      <xdr:rowOff>38100</xdr:rowOff>
    </xdr:from>
    <xdr:to>
      <xdr:col>43</xdr:col>
      <xdr:colOff>146050</xdr:colOff>
      <xdr:row>47</xdr:row>
      <xdr:rowOff>114300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43</xdr:col>
      <xdr:colOff>254000</xdr:colOff>
      <xdr:row>33</xdr:row>
      <xdr:rowOff>0</xdr:rowOff>
    </xdr:from>
    <xdr:to>
      <xdr:col>47</xdr:col>
      <xdr:colOff>755650</xdr:colOff>
      <xdr:row>47</xdr:row>
      <xdr:rowOff>76200</xdr:rowOff>
    </xdr:to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43</xdr:col>
      <xdr:colOff>762000</xdr:colOff>
      <xdr:row>48</xdr:row>
      <xdr:rowOff>6350</xdr:rowOff>
    </xdr:from>
    <xdr:to>
      <xdr:col>48</xdr:col>
      <xdr:colOff>203200</xdr:colOff>
      <xdr:row>62</xdr:row>
      <xdr:rowOff>82550</xdr:rowOff>
    </xdr:to>
    <xdr:graphicFrame macro="">
      <xdr:nvGraphicFramePr>
        <xdr:cNvPr id="17" name="Chart 17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48</xdr:col>
      <xdr:colOff>622300</xdr:colOff>
      <xdr:row>46</xdr:row>
      <xdr:rowOff>82550</xdr:rowOff>
    </xdr:from>
    <xdr:to>
      <xdr:col>53</xdr:col>
      <xdr:colOff>63500</xdr:colOff>
      <xdr:row>60</xdr:row>
      <xdr:rowOff>158750</xdr:rowOff>
    </xdr:to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30</xdr:col>
      <xdr:colOff>0</xdr:colOff>
      <xdr:row>111</xdr:row>
      <xdr:rowOff>0</xdr:rowOff>
    </xdr:from>
    <xdr:to>
      <xdr:col>38</xdr:col>
      <xdr:colOff>552450</xdr:colOff>
      <xdr:row>125</xdr:row>
      <xdr:rowOff>76200</xdr:rowOff>
    </xdr:to>
    <xdr:graphicFrame macro="">
      <xdr:nvGraphicFramePr>
        <xdr:cNvPr id="19" name="Chart 19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41</xdr:col>
      <xdr:colOff>66675</xdr:colOff>
      <xdr:row>1</xdr:row>
      <xdr:rowOff>33337</xdr:rowOff>
    </xdr:from>
    <xdr:to>
      <xdr:col>46</xdr:col>
      <xdr:colOff>95250</xdr:colOff>
      <xdr:row>15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476250</xdr:colOff>
      <xdr:row>41</xdr:row>
      <xdr:rowOff>92075</xdr:rowOff>
    </xdr:from>
    <xdr:to>
      <xdr:col>21</xdr:col>
      <xdr:colOff>304800</xdr:colOff>
      <xdr:row>55</xdr:row>
      <xdr:rowOff>168275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311150</xdr:colOff>
      <xdr:row>50</xdr:row>
      <xdr:rowOff>57150</xdr:rowOff>
    </xdr:from>
    <xdr:to>
      <xdr:col>18</xdr:col>
      <xdr:colOff>311150</xdr:colOff>
      <xdr:row>54</xdr:row>
      <xdr:rowOff>50800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flipV="1">
          <a:off x="4000500" y="9582150"/>
          <a:ext cx="0" cy="75565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96</xdr:row>
      <xdr:rowOff>0</xdr:rowOff>
    </xdr:from>
    <xdr:to>
      <xdr:col>22</xdr:col>
      <xdr:colOff>355600</xdr:colOff>
      <xdr:row>110</xdr:row>
      <xdr:rowOff>76200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476250</xdr:colOff>
      <xdr:row>204</xdr:row>
      <xdr:rowOff>23812</xdr:rowOff>
    </xdr:from>
    <xdr:to>
      <xdr:col>24</xdr:col>
      <xdr:colOff>0</xdr:colOff>
      <xdr:row>218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23812</xdr:colOff>
      <xdr:row>204</xdr:row>
      <xdr:rowOff>61912</xdr:rowOff>
    </xdr:from>
    <xdr:to>
      <xdr:col>34</xdr:col>
      <xdr:colOff>52387</xdr:colOff>
      <xdr:row>218</xdr:row>
      <xdr:rowOff>138112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0.85972</cdr:x>
      <cdr:y>0.20949</cdr:y>
    </cdr:from>
    <cdr:to>
      <cdr:x>0.86111</cdr:x>
      <cdr:y>0.46181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55DAF845-C7A1-492C-B465-28F6839EE226}"/>
            </a:ext>
          </a:extLst>
        </cdr:cNvPr>
        <cdr:cNvCxnSpPr/>
      </cdr:nvCxnSpPr>
      <cdr:spPr>
        <a:xfrm xmlns:a="http://schemas.openxmlformats.org/drawingml/2006/main">
          <a:off x="3930650" y="574675"/>
          <a:ext cx="6350" cy="6921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3</xdr:row>
      <xdr:rowOff>53975</xdr:rowOff>
    </xdr:from>
    <xdr:to>
      <xdr:col>39</xdr:col>
      <xdr:colOff>866775</xdr:colOff>
      <xdr:row>17</xdr:row>
      <xdr:rowOff>130175</xdr:rowOff>
    </xdr:to>
    <xdr:graphicFrame macro="">
      <xdr:nvGraphicFramePr>
        <xdr:cNvPr id="20" name="Chart 2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39</xdr:col>
      <xdr:colOff>261937</xdr:colOff>
      <xdr:row>3</xdr:row>
      <xdr:rowOff>138112</xdr:rowOff>
    </xdr:from>
    <xdr:to>
      <xdr:col>43</xdr:col>
      <xdr:colOff>795337</xdr:colOff>
      <xdr:row>18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241300</xdr:colOff>
      <xdr:row>1</xdr:row>
      <xdr:rowOff>130175</xdr:rowOff>
    </xdr:from>
    <xdr:to>
      <xdr:col>40</xdr:col>
      <xdr:colOff>28575</xdr:colOff>
      <xdr:row>16</xdr:row>
      <xdr:rowOff>15875</xdr:rowOff>
    </xdr:to>
    <xdr:graphicFrame macro="">
      <xdr:nvGraphicFramePr>
        <xdr:cNvPr id="21" name="Chart 21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27</xdr:col>
      <xdr:colOff>0</xdr:colOff>
      <xdr:row>48</xdr:row>
      <xdr:rowOff>80962</xdr:rowOff>
    </xdr:from>
    <xdr:to>
      <xdr:col>36</xdr:col>
      <xdr:colOff>28575</xdr:colOff>
      <xdr:row>62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304800</xdr:colOff>
      <xdr:row>106</xdr:row>
      <xdr:rowOff>71437</xdr:rowOff>
    </xdr:from>
    <xdr:to>
      <xdr:col>30</xdr:col>
      <xdr:colOff>333375</xdr:colOff>
      <xdr:row>120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215900</xdr:colOff>
      <xdr:row>201</xdr:row>
      <xdr:rowOff>136525</xdr:rowOff>
    </xdr:from>
    <xdr:to>
      <xdr:col>25</xdr:col>
      <xdr:colOff>44450</xdr:colOff>
      <xdr:row>216</xdr:row>
      <xdr:rowOff>22225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304800</xdr:colOff>
      <xdr:row>1</xdr:row>
      <xdr:rowOff>12700</xdr:rowOff>
    </xdr:from>
    <xdr:to>
      <xdr:col>42</xdr:col>
      <xdr:colOff>495300</xdr:colOff>
      <xdr:row>16</xdr:row>
      <xdr:rowOff>76200</xdr:rowOff>
    </xdr:to>
    <xdr:graphicFrame macro="">
      <xdr:nvGraphicFramePr>
        <xdr:cNvPr id="22" name="Chart 22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157162</xdr:colOff>
      <xdr:row>44</xdr:row>
      <xdr:rowOff>14287</xdr:rowOff>
    </xdr:from>
    <xdr:to>
      <xdr:col>24</xdr:col>
      <xdr:colOff>185737</xdr:colOff>
      <xdr:row>58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471487</xdr:colOff>
      <xdr:row>106</xdr:row>
      <xdr:rowOff>166687</xdr:rowOff>
    </xdr:from>
    <xdr:to>
      <xdr:col>25</xdr:col>
      <xdr:colOff>500062</xdr:colOff>
      <xdr:row>121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488950</xdr:colOff>
      <xdr:row>164</xdr:row>
      <xdr:rowOff>161925</xdr:rowOff>
    </xdr:from>
    <xdr:to>
      <xdr:col>27</xdr:col>
      <xdr:colOff>317500</xdr:colOff>
      <xdr:row>179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6350</xdr:colOff>
      <xdr:row>1</xdr:row>
      <xdr:rowOff>69850</xdr:rowOff>
    </xdr:from>
    <xdr:to>
      <xdr:col>41</xdr:col>
      <xdr:colOff>311150</xdr:colOff>
      <xdr:row>15</xdr:row>
      <xdr:rowOff>146050</xdr:rowOff>
    </xdr:to>
    <xdr:graphicFrame macro="">
      <xdr:nvGraphicFramePr>
        <xdr:cNvPr id="23" name="Chart 23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34</xdr:col>
      <xdr:colOff>209550</xdr:colOff>
      <xdr:row>16</xdr:row>
      <xdr:rowOff>152400</xdr:rowOff>
    </xdr:from>
    <xdr:to>
      <xdr:col>44</xdr:col>
      <xdr:colOff>161925</xdr:colOff>
      <xdr:row>31</xdr:row>
      <xdr:rowOff>38100</xdr:rowOff>
    </xdr:to>
    <xdr:graphicFrame macro="">
      <xdr:nvGraphicFramePr>
        <xdr:cNvPr id="24" name="Chart 24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40</xdr:col>
      <xdr:colOff>209550</xdr:colOff>
      <xdr:row>32</xdr:row>
      <xdr:rowOff>133350</xdr:rowOff>
    </xdr:from>
    <xdr:to>
      <xdr:col>46</xdr:col>
      <xdr:colOff>695325</xdr:colOff>
      <xdr:row>47</xdr:row>
      <xdr:rowOff>19050</xdr:rowOff>
    </xdr:to>
    <xdr:graphicFrame macro="">
      <xdr:nvGraphicFramePr>
        <xdr:cNvPr id="25" name="Chart 25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39</xdr:col>
      <xdr:colOff>314325</xdr:colOff>
      <xdr:row>47</xdr:row>
      <xdr:rowOff>76200</xdr:rowOff>
    </xdr:from>
    <xdr:to>
      <xdr:col>46</xdr:col>
      <xdr:colOff>304800</xdr:colOff>
      <xdr:row>61</xdr:row>
      <xdr:rowOff>152400</xdr:rowOff>
    </xdr:to>
    <xdr:graphicFrame macro="">
      <xdr:nvGraphicFramePr>
        <xdr:cNvPr id="26" name="Chart 26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38</xdr:col>
      <xdr:colOff>28575</xdr:colOff>
      <xdr:row>63</xdr:row>
      <xdr:rowOff>133350</xdr:rowOff>
    </xdr:from>
    <xdr:to>
      <xdr:col>46</xdr:col>
      <xdr:colOff>28575</xdr:colOff>
      <xdr:row>78</xdr:row>
      <xdr:rowOff>19050</xdr:rowOff>
    </xdr:to>
    <xdr:graphicFrame macro="">
      <xdr:nvGraphicFramePr>
        <xdr:cNvPr id="27" name="Chart 27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39</xdr:col>
      <xdr:colOff>228600</xdr:colOff>
      <xdr:row>78</xdr:row>
      <xdr:rowOff>66675</xdr:rowOff>
    </xdr:from>
    <xdr:to>
      <xdr:col>46</xdr:col>
      <xdr:colOff>733425</xdr:colOff>
      <xdr:row>92</xdr:row>
      <xdr:rowOff>142875</xdr:rowOff>
    </xdr:to>
    <xdr:graphicFrame macro="">
      <xdr:nvGraphicFramePr>
        <xdr:cNvPr id="28" name="Chart 28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39</xdr:col>
      <xdr:colOff>19050</xdr:colOff>
      <xdr:row>93</xdr:row>
      <xdr:rowOff>142875</xdr:rowOff>
    </xdr:from>
    <xdr:to>
      <xdr:col>46</xdr:col>
      <xdr:colOff>523875</xdr:colOff>
      <xdr:row>108</xdr:row>
      <xdr:rowOff>28575</xdr:rowOff>
    </xdr:to>
    <xdr:graphicFrame macro="">
      <xdr:nvGraphicFramePr>
        <xdr:cNvPr id="29" name="Chart 29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39</xdr:col>
      <xdr:colOff>0</xdr:colOff>
      <xdr:row>109</xdr:row>
      <xdr:rowOff>0</xdr:rowOff>
    </xdr:from>
    <xdr:to>
      <xdr:col>46</xdr:col>
      <xdr:colOff>504825</xdr:colOff>
      <xdr:row>123</xdr:row>
      <xdr:rowOff>76200</xdr:rowOff>
    </xdr:to>
    <xdr:graphicFrame macro="">
      <xdr:nvGraphicFramePr>
        <xdr:cNvPr id="30" name="Chart 30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43</xdr:col>
      <xdr:colOff>461962</xdr:colOff>
      <xdr:row>7</xdr:row>
      <xdr:rowOff>90487</xdr:rowOff>
    </xdr:from>
    <xdr:to>
      <xdr:col>48</xdr:col>
      <xdr:colOff>490537</xdr:colOff>
      <xdr:row>21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395287</xdr:colOff>
      <xdr:row>47</xdr:row>
      <xdr:rowOff>80962</xdr:rowOff>
    </xdr:from>
    <xdr:to>
      <xdr:col>38</xdr:col>
      <xdr:colOff>423862</xdr:colOff>
      <xdr:row>61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328612</xdr:colOff>
      <xdr:row>105</xdr:row>
      <xdr:rowOff>119062</xdr:rowOff>
    </xdr:from>
    <xdr:to>
      <xdr:col>24</xdr:col>
      <xdr:colOff>357187</xdr:colOff>
      <xdr:row>120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25400</xdr:colOff>
      <xdr:row>165</xdr:row>
      <xdr:rowOff>130175</xdr:rowOff>
    </xdr:from>
    <xdr:to>
      <xdr:col>26</xdr:col>
      <xdr:colOff>381000</xdr:colOff>
      <xdr:row>180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381000</xdr:colOff>
      <xdr:row>0</xdr:row>
      <xdr:rowOff>57150</xdr:rowOff>
    </xdr:from>
    <xdr:to>
      <xdr:col>44</xdr:col>
      <xdr:colOff>180975</xdr:colOff>
      <xdr:row>14</xdr:row>
      <xdr:rowOff>133350</xdr:rowOff>
    </xdr:to>
    <xdr:graphicFrame macro="">
      <xdr:nvGraphicFramePr>
        <xdr:cNvPr id="31" name="Chart 31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260350</xdr:colOff>
      <xdr:row>1</xdr:row>
      <xdr:rowOff>152400</xdr:rowOff>
    </xdr:from>
    <xdr:to>
      <xdr:col>40</xdr:col>
      <xdr:colOff>552450</xdr:colOff>
      <xdr:row>16</xdr:row>
      <xdr:rowOff>38100</xdr:rowOff>
    </xdr:to>
    <xdr:graphicFrame macro="">
      <xdr:nvGraphicFramePr>
        <xdr:cNvPr id="32" name="Chart 32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1</xdr:row>
      <xdr:rowOff>123825</xdr:rowOff>
    </xdr:from>
    <xdr:to>
      <xdr:col>27</xdr:col>
      <xdr:colOff>847725</xdr:colOff>
      <xdr:row>16</xdr:row>
      <xdr:rowOff>9525</xdr:rowOff>
    </xdr:to>
    <xdr:graphicFrame macro="">
      <xdr:nvGraphicFramePr>
        <xdr:cNvPr id="33" name="Chart 33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342900</xdr:colOff>
      <xdr:row>1</xdr:row>
      <xdr:rowOff>38100</xdr:rowOff>
    </xdr:from>
    <xdr:to>
      <xdr:col>29</xdr:col>
      <xdr:colOff>66675</xdr:colOff>
      <xdr:row>15</xdr:row>
      <xdr:rowOff>114300</xdr:rowOff>
    </xdr:to>
    <xdr:graphicFrame macro="">
      <xdr:nvGraphicFramePr>
        <xdr:cNvPr id="34" name="Chart 34" title="Chart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21</xdr:col>
      <xdr:colOff>136525</xdr:colOff>
      <xdr:row>17</xdr:row>
      <xdr:rowOff>69850</xdr:rowOff>
    </xdr:from>
    <xdr:to>
      <xdr:col>31</xdr:col>
      <xdr:colOff>98425</xdr:colOff>
      <xdr:row>31</xdr:row>
      <xdr:rowOff>146050</xdr:rowOff>
    </xdr:to>
    <xdr:graphicFrame macro="">
      <xdr:nvGraphicFramePr>
        <xdr:cNvPr id="35" name="Chart 35" title="Chart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1</xdr:row>
      <xdr:rowOff>19050</xdr:rowOff>
    </xdr:from>
    <xdr:to>
      <xdr:col>28</xdr:col>
      <xdr:colOff>342900</xdr:colOff>
      <xdr:row>15</xdr:row>
      <xdr:rowOff>95250</xdr:rowOff>
    </xdr:to>
    <xdr:graphicFrame macro="">
      <xdr:nvGraphicFramePr>
        <xdr:cNvPr id="36" name="Chart 36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</xdr:row>
      <xdr:rowOff>38100</xdr:rowOff>
    </xdr:from>
    <xdr:to>
      <xdr:col>13</xdr:col>
      <xdr:colOff>0</xdr:colOff>
      <xdr:row>16</xdr:row>
      <xdr:rowOff>114300</xdr:rowOff>
    </xdr:to>
    <xdr:graphicFrame macro="">
      <xdr:nvGraphicFramePr>
        <xdr:cNvPr id="37" name="Chart 37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0</xdr:colOff>
      <xdr:row>18</xdr:row>
      <xdr:rowOff>0</xdr:rowOff>
    </xdr:from>
    <xdr:to>
      <xdr:col>12</xdr:col>
      <xdr:colOff>304800</xdr:colOff>
      <xdr:row>32</xdr:row>
      <xdr:rowOff>76200</xdr:rowOff>
    </xdr:to>
    <xdr:graphicFrame macro="">
      <xdr:nvGraphicFramePr>
        <xdr:cNvPr id="38" name="Chart 38"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2"/>
  <sheetViews>
    <sheetView topLeftCell="S25" workbookViewId="0">
      <selection activeCell="AD35" sqref="AD35"/>
    </sheetView>
  </sheetViews>
  <sheetFormatPr defaultColWidth="15.140625" defaultRowHeight="15" customHeight="1" x14ac:dyDescent="0.25"/>
  <cols>
    <col min="1" max="33" width="10.7109375" customWidth="1"/>
    <col min="34" max="40" width="7.5703125" customWidth="1"/>
  </cols>
  <sheetData>
    <row r="1" spans="1:33" ht="15" customHeight="1" x14ac:dyDescent="0.25">
      <c r="X1" s="1"/>
      <c r="Y1" s="1"/>
      <c r="Z1" s="1"/>
      <c r="AA1" s="1"/>
      <c r="AB1" s="1"/>
      <c r="AC1" s="1"/>
    </row>
    <row r="2" spans="1:33" ht="1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X2" s="1"/>
      <c r="Y2" s="1"/>
      <c r="Z2" s="1"/>
      <c r="AA2" s="1"/>
      <c r="AB2" s="1"/>
      <c r="AC2" s="1"/>
    </row>
    <row r="3" spans="1:33" ht="15" customHeight="1" x14ac:dyDescent="0.25">
      <c r="A3" s="3"/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4">
        <v>2012</v>
      </c>
      <c r="Y3" s="4">
        <v>2013</v>
      </c>
      <c r="Z3" s="4">
        <v>2014</v>
      </c>
      <c r="AA3" s="4">
        <v>2015</v>
      </c>
      <c r="AB3" s="4">
        <v>2016</v>
      </c>
      <c r="AC3" s="4">
        <v>2017</v>
      </c>
      <c r="AD3" s="3">
        <v>2018</v>
      </c>
      <c r="AE3" s="4">
        <v>2019</v>
      </c>
      <c r="AF3" s="4">
        <v>2020</v>
      </c>
      <c r="AG3" s="4">
        <v>2021</v>
      </c>
    </row>
    <row r="4" spans="1:33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3207.36</v>
      </c>
      <c r="M4" s="3">
        <v>3379.63</v>
      </c>
      <c r="N4" s="3">
        <v>3327.52</v>
      </c>
      <c r="O4">
        <v>3429.53</v>
      </c>
      <c r="P4">
        <v>3407.99</v>
      </c>
      <c r="Q4">
        <v>3461.6600000000003</v>
      </c>
      <c r="R4">
        <v>3274.2200000000003</v>
      </c>
      <c r="S4">
        <v>3131.91</v>
      </c>
      <c r="T4">
        <v>3070.57</v>
      </c>
      <c r="U4">
        <v>2851.2299999999996</v>
      </c>
      <c r="V4">
        <v>2757.9700000000003</v>
      </c>
      <c r="W4">
        <v>2821.87</v>
      </c>
      <c r="X4" s="1">
        <v>2754.83</v>
      </c>
      <c r="Y4" s="1">
        <v>2648.72</v>
      </c>
      <c r="Z4" s="1">
        <v>2672.76</v>
      </c>
      <c r="AA4" s="1">
        <v>2634.22</v>
      </c>
      <c r="AB4" s="1">
        <v>2582.58</v>
      </c>
      <c r="AC4" s="1">
        <v>2700.48</v>
      </c>
      <c r="AD4" s="1">
        <v>2823.39</v>
      </c>
      <c r="AE4" s="34">
        <v>3018.6</v>
      </c>
      <c r="AF4" s="1">
        <v>2911.06</v>
      </c>
      <c r="AG4" s="1">
        <v>2985.01</v>
      </c>
    </row>
    <row r="5" spans="1:33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2105.12</v>
      </c>
      <c r="M5" s="3">
        <v>1604.63</v>
      </c>
      <c r="N5" s="3">
        <v>2347.92</v>
      </c>
      <c r="O5">
        <v>2364.5100000000002</v>
      </c>
      <c r="P5">
        <v>2398.0599999999995</v>
      </c>
      <c r="Q5">
        <v>2297.46</v>
      </c>
      <c r="R5">
        <v>2342.65</v>
      </c>
      <c r="S5">
        <v>2280.56</v>
      </c>
      <c r="T5">
        <v>2179.4899999999998</v>
      </c>
      <c r="U5">
        <v>2044.9599999999998</v>
      </c>
      <c r="V5">
        <v>1959.8800000000003</v>
      </c>
      <c r="W5">
        <v>1993.4399999999998</v>
      </c>
      <c r="X5" s="1">
        <v>1912.26</v>
      </c>
      <c r="Y5" s="1">
        <v>1925.49</v>
      </c>
      <c r="Z5" s="1">
        <v>1781.97</v>
      </c>
      <c r="AA5" s="1">
        <v>1742.8</v>
      </c>
      <c r="AB5" s="1">
        <v>1718</v>
      </c>
      <c r="AC5" s="1">
        <v>1760.9900000000002</v>
      </c>
      <c r="AD5" s="1">
        <v>1761.83</v>
      </c>
      <c r="AE5" s="34">
        <v>1960.4399999999998</v>
      </c>
      <c r="AF5" s="1">
        <v>2547.59</v>
      </c>
      <c r="AG5" s="1">
        <v>2547.4699999999998</v>
      </c>
    </row>
    <row r="6" spans="1:33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>
        <v>5097.9399999999996</v>
      </c>
      <c r="M6" s="3">
        <v>5555.26</v>
      </c>
      <c r="N6" s="3">
        <v>4989.24</v>
      </c>
      <c r="O6">
        <v>5277.2599999999993</v>
      </c>
      <c r="P6">
        <v>5542.3899999999994</v>
      </c>
      <c r="Q6">
        <v>5525.12</v>
      </c>
      <c r="R6">
        <v>5588.5599999999995</v>
      </c>
      <c r="S6">
        <v>5139.6499999999996</v>
      </c>
      <c r="T6">
        <v>5051.0099999999993</v>
      </c>
      <c r="U6">
        <v>4842.42</v>
      </c>
      <c r="V6">
        <v>4781.5099999999993</v>
      </c>
      <c r="W6">
        <v>4710.2599999999993</v>
      </c>
      <c r="X6" s="1">
        <v>4536.34</v>
      </c>
      <c r="Y6" s="1">
        <v>4490.5200000000004</v>
      </c>
      <c r="Z6" s="1">
        <v>4278.6899999999996</v>
      </c>
      <c r="AA6" s="1">
        <v>4320.24</v>
      </c>
      <c r="AB6" s="1">
        <v>4359.84</v>
      </c>
      <c r="AC6" s="1">
        <v>4323.7700000000004</v>
      </c>
      <c r="AD6" s="1">
        <v>4441.55</v>
      </c>
      <c r="AE6" s="34">
        <v>4542.87</v>
      </c>
      <c r="AF6" s="1">
        <v>5256.79</v>
      </c>
      <c r="AG6" s="1">
        <v>4914.6099999999997</v>
      </c>
    </row>
    <row r="7" spans="1:33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>
        <v>6422.67</v>
      </c>
      <c r="M7" s="3">
        <v>7005.48</v>
      </c>
      <c r="N7" s="3">
        <v>6506.1</v>
      </c>
      <c r="O7">
        <v>6636.0400000000009</v>
      </c>
      <c r="P7">
        <v>7417.0199999999986</v>
      </c>
      <c r="Q7">
        <v>6939.7900000000009</v>
      </c>
      <c r="R7">
        <v>6991.5599999999995</v>
      </c>
      <c r="S7">
        <v>6677.61</v>
      </c>
      <c r="T7">
        <v>6312.7699999999995</v>
      </c>
      <c r="U7">
        <v>6065.1500000000005</v>
      </c>
      <c r="V7">
        <v>6350.08</v>
      </c>
      <c r="W7">
        <v>5939.57</v>
      </c>
      <c r="X7" s="1">
        <v>5720.57</v>
      </c>
      <c r="Y7" s="1">
        <v>5698.06</v>
      </c>
      <c r="Z7" s="1">
        <v>5617.71</v>
      </c>
      <c r="AA7" s="1">
        <v>5448.88</v>
      </c>
      <c r="AB7" s="1">
        <v>5677.75</v>
      </c>
      <c r="AC7" s="1">
        <v>5758.55</v>
      </c>
      <c r="AD7" s="1">
        <v>5975.46</v>
      </c>
      <c r="AE7" s="34">
        <v>6001.1</v>
      </c>
      <c r="AF7" s="1">
        <v>6812.6</v>
      </c>
      <c r="AG7" s="1">
        <v>6754.6</v>
      </c>
    </row>
    <row r="8" spans="1:33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>
        <v>5750.93</v>
      </c>
      <c r="M8" s="3">
        <v>6127.56</v>
      </c>
      <c r="N8" s="3">
        <v>5872.88</v>
      </c>
      <c r="O8">
        <v>6120.97</v>
      </c>
      <c r="P8">
        <v>6554.5400000000009</v>
      </c>
      <c r="Q8">
        <v>6527.2500000000009</v>
      </c>
      <c r="R8">
        <v>6444.0199999999995</v>
      </c>
      <c r="S8">
        <v>5704</v>
      </c>
      <c r="T8">
        <v>5498.77</v>
      </c>
      <c r="U8">
        <v>5205.87</v>
      </c>
      <c r="V8">
        <v>5111.3499999999995</v>
      </c>
      <c r="W8">
        <v>5085.07</v>
      </c>
      <c r="X8" s="1">
        <v>4912.16</v>
      </c>
      <c r="Y8" s="1">
        <v>4751.04</v>
      </c>
      <c r="Z8" s="1">
        <v>4648.74</v>
      </c>
      <c r="AA8" s="1">
        <v>4554.7299999999996</v>
      </c>
      <c r="AB8" s="1">
        <v>4614.21</v>
      </c>
      <c r="AC8" s="1">
        <v>4813.75</v>
      </c>
      <c r="AD8" s="1">
        <v>4916.8500000000004</v>
      </c>
      <c r="AE8" s="34">
        <v>5190.57</v>
      </c>
      <c r="AF8" s="1">
        <v>6140.02</v>
      </c>
      <c r="AG8" s="1">
        <v>6064.74</v>
      </c>
    </row>
    <row r="9" spans="1:33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>
        <v>1772.56</v>
      </c>
      <c r="M9" s="3">
        <v>2090.36</v>
      </c>
      <c r="N9" s="3">
        <v>1790.74</v>
      </c>
      <c r="O9">
        <v>1848.8000000000002</v>
      </c>
      <c r="P9">
        <v>1911.62</v>
      </c>
      <c r="Q9">
        <v>1907.32</v>
      </c>
      <c r="R9">
        <v>1950.7900000000002</v>
      </c>
      <c r="S9">
        <v>1802.72</v>
      </c>
      <c r="T9">
        <v>1809.43</v>
      </c>
      <c r="U9">
        <v>1727.8300000000002</v>
      </c>
      <c r="V9">
        <v>1713.37</v>
      </c>
      <c r="W9">
        <v>1707.26</v>
      </c>
      <c r="X9" s="1">
        <v>1706.2</v>
      </c>
      <c r="Y9" s="1">
        <v>1649.24</v>
      </c>
      <c r="Z9" s="1">
        <v>1608.05</v>
      </c>
      <c r="AA9" s="1">
        <v>1644.66</v>
      </c>
      <c r="AB9" s="1">
        <v>1645.93</v>
      </c>
      <c r="AC9" s="1">
        <v>1719.4999999999998</v>
      </c>
      <c r="AD9" s="1">
        <v>1809.52</v>
      </c>
      <c r="AE9" s="34">
        <v>1941.71</v>
      </c>
      <c r="AF9" s="1">
        <v>2435.8000000000002</v>
      </c>
      <c r="AG9" s="1">
        <v>2505.1</v>
      </c>
    </row>
    <row r="10" spans="1:33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3508.61</v>
      </c>
      <c r="M10" s="3">
        <v>3589.64</v>
      </c>
      <c r="N10" s="3">
        <v>2935.18</v>
      </c>
      <c r="O10">
        <v>2519.02</v>
      </c>
      <c r="P10">
        <v>3252.2500000000005</v>
      </c>
      <c r="Q10">
        <v>3090.5600000000004</v>
      </c>
      <c r="R10">
        <v>3299.97</v>
      </c>
      <c r="S10">
        <v>3085.85</v>
      </c>
      <c r="T10">
        <v>2991.829999999999</v>
      </c>
      <c r="U10">
        <v>3033.2099999999996</v>
      </c>
      <c r="V10">
        <v>2980.5500000000006</v>
      </c>
      <c r="W10">
        <v>3027.8599999999997</v>
      </c>
      <c r="X10" s="1">
        <v>3019.51</v>
      </c>
      <c r="Y10" s="1">
        <v>2790.93</v>
      </c>
      <c r="Z10" s="1">
        <v>2725.88</v>
      </c>
      <c r="AA10" s="1">
        <v>2751.86</v>
      </c>
      <c r="AB10" s="1">
        <v>2763.1</v>
      </c>
      <c r="AC10" s="1">
        <v>2776.62</v>
      </c>
      <c r="AD10" s="1">
        <v>2803.65</v>
      </c>
      <c r="AE10" s="34">
        <v>2921.2</v>
      </c>
      <c r="AF10" s="1">
        <v>3542.32</v>
      </c>
      <c r="AG10" s="1">
        <v>3419.72</v>
      </c>
    </row>
    <row r="11" spans="1:33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5106.9799999999996</v>
      </c>
      <c r="M11" s="3">
        <v>6463.22</v>
      </c>
      <c r="N11" s="3">
        <v>6661.79</v>
      </c>
      <c r="O11">
        <v>7622.5399999999991</v>
      </c>
      <c r="P11">
        <v>6541.22</v>
      </c>
      <c r="Q11">
        <v>6558.34</v>
      </c>
      <c r="R11">
        <v>6027.8999999999987</v>
      </c>
      <c r="S11">
        <v>5676.23</v>
      </c>
      <c r="T11">
        <v>5266.7200000000012</v>
      </c>
      <c r="U11">
        <v>4480.9799999999996</v>
      </c>
      <c r="V11">
        <v>4126.630000000001</v>
      </c>
      <c r="W11">
        <v>4184.3500000000004</v>
      </c>
      <c r="X11" s="1">
        <v>4649.78</v>
      </c>
      <c r="Y11" s="1">
        <v>4365.7700000000004</v>
      </c>
      <c r="Z11" s="1">
        <v>4292.84</v>
      </c>
      <c r="AA11" s="1">
        <v>4225.58</v>
      </c>
      <c r="AB11" s="1">
        <v>4520.24</v>
      </c>
      <c r="AC11" s="1">
        <v>4149.6899999999996</v>
      </c>
      <c r="AD11" s="1">
        <v>4373.87</v>
      </c>
      <c r="AE11" s="34">
        <v>4581.3100000000004</v>
      </c>
      <c r="AF11" s="1">
        <v>5031.84</v>
      </c>
      <c r="AG11" s="1">
        <v>4873.62</v>
      </c>
    </row>
    <row r="12" spans="1:33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3313.65</v>
      </c>
      <c r="M12" s="3">
        <v>3895.57</v>
      </c>
      <c r="N12" s="3">
        <v>3868.37</v>
      </c>
      <c r="O12">
        <v>3008.35</v>
      </c>
      <c r="P12">
        <v>3534.17</v>
      </c>
      <c r="Q12">
        <v>3322.06</v>
      </c>
      <c r="R12">
        <v>3122.9799999999996</v>
      </c>
      <c r="S12">
        <v>3067.91</v>
      </c>
      <c r="T12">
        <v>3025.62</v>
      </c>
      <c r="U12">
        <v>3115.38</v>
      </c>
      <c r="V12">
        <v>3106.45</v>
      </c>
      <c r="W12">
        <v>3133.3499999999995</v>
      </c>
      <c r="X12" s="1">
        <v>3130.74</v>
      </c>
      <c r="Y12" s="1">
        <v>3020.42</v>
      </c>
      <c r="Z12" s="1">
        <v>2800.61</v>
      </c>
      <c r="AA12" s="1">
        <v>2749.87</v>
      </c>
      <c r="AB12" s="1">
        <v>2771.32</v>
      </c>
      <c r="AC12" s="1">
        <v>2772.7</v>
      </c>
      <c r="AD12" s="1">
        <v>3145.15</v>
      </c>
      <c r="AE12" s="34">
        <v>3143.96</v>
      </c>
      <c r="AF12" s="1">
        <v>3530.2</v>
      </c>
      <c r="AG12" s="1">
        <v>3589.39</v>
      </c>
    </row>
    <row r="13" spans="1:33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6439.85</v>
      </c>
      <c r="M13" s="3">
        <v>6872.45</v>
      </c>
      <c r="N13" s="3">
        <v>5773.84</v>
      </c>
      <c r="O13">
        <v>6099.22</v>
      </c>
      <c r="P13">
        <v>6079.66</v>
      </c>
      <c r="Q13">
        <v>5944.7699999999995</v>
      </c>
      <c r="R13">
        <v>6136.9499999999989</v>
      </c>
      <c r="S13">
        <v>5791.6799999999994</v>
      </c>
      <c r="T13">
        <v>5725.51</v>
      </c>
      <c r="U13">
        <v>5365.3</v>
      </c>
      <c r="V13">
        <v>5292.18</v>
      </c>
      <c r="W13">
        <v>5386.26</v>
      </c>
      <c r="X13" s="1">
        <v>5251.87</v>
      </c>
      <c r="Y13" s="1">
        <v>5264.09</v>
      </c>
      <c r="Z13" s="1">
        <v>5104.2299999999996</v>
      </c>
      <c r="AA13" s="1">
        <v>5062.54</v>
      </c>
      <c r="AB13" s="1">
        <v>5282.06</v>
      </c>
      <c r="AC13" s="1">
        <v>5264.26</v>
      </c>
      <c r="AD13" s="1">
        <v>5139.93</v>
      </c>
      <c r="AE13" s="34">
        <v>4946.9800000000005</v>
      </c>
      <c r="AF13" s="1">
        <v>4716.87</v>
      </c>
      <c r="AG13" s="1">
        <v>4521.17</v>
      </c>
    </row>
    <row r="14" spans="1:33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>
        <v>9192.44</v>
      </c>
      <c r="M14" s="3">
        <v>9670.5300000000007</v>
      </c>
      <c r="N14" s="3">
        <v>9220.86</v>
      </c>
      <c r="O14">
        <v>10125.49</v>
      </c>
      <c r="P14">
        <v>10330.970000000001</v>
      </c>
      <c r="Q14">
        <v>10283.83</v>
      </c>
      <c r="R14">
        <v>9712.3799999999992</v>
      </c>
      <c r="S14">
        <v>9295.1400000000012</v>
      </c>
      <c r="T14">
        <v>7929.62</v>
      </c>
      <c r="U14">
        <v>7960.62</v>
      </c>
      <c r="V14">
        <v>7801.8099999999986</v>
      </c>
      <c r="W14">
        <v>7742.63</v>
      </c>
      <c r="X14" s="1">
        <v>7750.49</v>
      </c>
      <c r="Y14" s="1">
        <v>7476.25</v>
      </c>
      <c r="Z14" s="1">
        <v>7371.64</v>
      </c>
      <c r="AA14" s="1">
        <v>7451.03</v>
      </c>
      <c r="AB14" s="1">
        <v>7409.13</v>
      </c>
      <c r="AC14" s="1">
        <v>7378.52</v>
      </c>
      <c r="AD14" s="1">
        <v>7358.94</v>
      </c>
      <c r="AE14" s="34">
        <v>8219.36</v>
      </c>
      <c r="AF14" s="1">
        <v>10735.38</v>
      </c>
      <c r="AG14" s="1">
        <v>10244.89</v>
      </c>
    </row>
    <row r="15" spans="1:33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>
        <v>7024.12</v>
      </c>
      <c r="M15" s="3">
        <v>7587.32</v>
      </c>
      <c r="N15" s="3">
        <v>7081.88</v>
      </c>
      <c r="O15">
        <v>7564.96</v>
      </c>
      <c r="P15">
        <v>7866.8099999999995</v>
      </c>
      <c r="Q15">
        <v>7654.27</v>
      </c>
      <c r="R15">
        <v>7515.59</v>
      </c>
      <c r="S15">
        <v>6892.46</v>
      </c>
      <c r="T15">
        <v>6518.68</v>
      </c>
      <c r="U15">
        <v>5042.97</v>
      </c>
      <c r="V15">
        <v>5186.2499999999991</v>
      </c>
      <c r="W15">
        <v>5189.7299999999996</v>
      </c>
      <c r="X15" s="1">
        <v>5272.07</v>
      </c>
      <c r="Y15" s="1">
        <v>5132.5</v>
      </c>
      <c r="Z15" s="1">
        <v>5167.8</v>
      </c>
      <c r="AA15" s="1">
        <v>4919.43</v>
      </c>
      <c r="AB15" s="1">
        <v>5119.87</v>
      </c>
      <c r="AC15" s="1">
        <v>5254.67</v>
      </c>
      <c r="AD15" s="1">
        <v>5214</v>
      </c>
      <c r="AE15" s="34">
        <v>5990.8600000000006</v>
      </c>
      <c r="AF15" s="1">
        <v>6618.39</v>
      </c>
      <c r="AG15" s="1">
        <v>6540.74</v>
      </c>
    </row>
    <row r="16" spans="1:33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7307.88</v>
      </c>
      <c r="M16" s="3">
        <v>8042.13</v>
      </c>
      <c r="N16" s="3">
        <v>7327.28</v>
      </c>
      <c r="O16">
        <v>7664.6600000000008</v>
      </c>
      <c r="P16">
        <v>8091.2599999999984</v>
      </c>
      <c r="Q16">
        <v>7456.1399999999994</v>
      </c>
      <c r="R16">
        <v>7451.3000000000011</v>
      </c>
      <c r="S16">
        <v>6712.9200000000019</v>
      </c>
      <c r="T16">
        <v>6551.7</v>
      </c>
      <c r="U16">
        <v>6909.26</v>
      </c>
      <c r="V16">
        <v>7061.6799999999994</v>
      </c>
      <c r="W16">
        <v>6435.24</v>
      </c>
      <c r="X16" s="1">
        <v>6301.51</v>
      </c>
      <c r="Y16" s="1">
        <v>6284.13</v>
      </c>
      <c r="Z16" s="1">
        <v>6316.6</v>
      </c>
      <c r="AA16" s="1">
        <v>6211.43</v>
      </c>
      <c r="AB16" s="1">
        <v>6197.01</v>
      </c>
      <c r="AC16" s="1">
        <v>6224.54</v>
      </c>
      <c r="AD16" s="1">
        <v>6498.95</v>
      </c>
      <c r="AE16" s="34">
        <v>6549.19</v>
      </c>
      <c r="AF16" s="1">
        <v>7784.42</v>
      </c>
      <c r="AG16" s="1">
        <v>7687.2</v>
      </c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9279.7199999999993</v>
      </c>
      <c r="M17" s="3">
        <v>9905.65</v>
      </c>
      <c r="N17" s="3">
        <v>9506.58</v>
      </c>
      <c r="O17">
        <v>9733.26</v>
      </c>
      <c r="P17">
        <v>10148.42</v>
      </c>
      <c r="Q17">
        <v>10175.200000000001</v>
      </c>
      <c r="R17">
        <v>9920.0099999999984</v>
      </c>
      <c r="S17">
        <v>9179.5599999999977</v>
      </c>
      <c r="T17">
        <v>9669.0299999999988</v>
      </c>
      <c r="U17">
        <v>8413.73</v>
      </c>
      <c r="V17">
        <v>8471.83</v>
      </c>
      <c r="W17">
        <v>8479.9399999999987</v>
      </c>
      <c r="X17" s="1">
        <v>8234.86</v>
      </c>
      <c r="Y17" s="1">
        <v>8195.5</v>
      </c>
      <c r="Z17" s="1">
        <v>7905.06</v>
      </c>
      <c r="AA17" s="1">
        <v>8261.81</v>
      </c>
      <c r="AB17" s="1">
        <v>8293.0400000000009</v>
      </c>
      <c r="AC17" s="1">
        <v>8154.04</v>
      </c>
      <c r="AD17" s="1">
        <v>8355.69</v>
      </c>
      <c r="AE17" s="34">
        <v>9202.0000000000018</v>
      </c>
      <c r="AF17" s="1">
        <v>10555.24</v>
      </c>
      <c r="AG17" s="1">
        <v>10473.11</v>
      </c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>
        <v>4960.1899999999996</v>
      </c>
      <c r="M18" s="3">
        <v>5371.3</v>
      </c>
      <c r="N18" s="3">
        <v>5100.92</v>
      </c>
      <c r="O18">
        <v>5961.91</v>
      </c>
      <c r="P18">
        <v>6534.57</v>
      </c>
      <c r="Q18">
        <v>6607.98</v>
      </c>
      <c r="R18">
        <v>6246.27</v>
      </c>
      <c r="S18">
        <v>6042.5699999999988</v>
      </c>
      <c r="T18">
        <v>5810.91</v>
      </c>
      <c r="U18">
        <v>5470.52</v>
      </c>
      <c r="V18">
        <v>5527.5999999999995</v>
      </c>
      <c r="W18">
        <v>5376.44</v>
      </c>
      <c r="X18" s="1">
        <v>5395.38</v>
      </c>
      <c r="Y18" s="1">
        <v>5188.2</v>
      </c>
      <c r="Z18" s="1">
        <v>5161.76</v>
      </c>
      <c r="AA18" s="1">
        <v>5191.21</v>
      </c>
      <c r="AB18" s="1">
        <v>5508.71</v>
      </c>
      <c r="AC18" s="1">
        <v>5551.67</v>
      </c>
      <c r="AD18" s="1">
        <v>5764.72</v>
      </c>
      <c r="AE18" s="34">
        <v>6083.81</v>
      </c>
      <c r="AF18" s="1">
        <v>6614.34</v>
      </c>
      <c r="AG18" s="1">
        <v>6572.78</v>
      </c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>
        <v>4513.5</v>
      </c>
      <c r="M19" s="3">
        <v>4824.45</v>
      </c>
      <c r="N19" s="3">
        <v>4333.05</v>
      </c>
      <c r="O19">
        <v>4869.84</v>
      </c>
      <c r="P19">
        <v>5154.6400000000012</v>
      </c>
      <c r="Q19">
        <v>5247.2</v>
      </c>
      <c r="R19">
        <v>5310.38</v>
      </c>
      <c r="S19">
        <v>4415.5399999999991</v>
      </c>
      <c r="T19">
        <v>3988.1900000000005</v>
      </c>
      <c r="U19">
        <v>4653.57</v>
      </c>
      <c r="V19">
        <v>4736.7999999999993</v>
      </c>
      <c r="W19">
        <v>4751.43</v>
      </c>
      <c r="X19" s="1">
        <v>4724.24</v>
      </c>
      <c r="Y19" s="1">
        <v>4760.3</v>
      </c>
      <c r="Z19" s="1">
        <v>4578.97</v>
      </c>
      <c r="AA19" s="1">
        <v>4647.18</v>
      </c>
      <c r="AB19" s="1">
        <v>4799.55</v>
      </c>
      <c r="AC19" s="1">
        <v>4729.93</v>
      </c>
      <c r="AD19" s="1">
        <v>5011.7299999999996</v>
      </c>
      <c r="AE19" s="34">
        <v>5246.6399999999994</v>
      </c>
      <c r="AF19" s="1">
        <v>5906.86</v>
      </c>
      <c r="AG19" s="1">
        <v>5952.07</v>
      </c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v>8588.8799999999992</v>
      </c>
      <c r="M20" s="3">
        <v>9095.35</v>
      </c>
      <c r="N20" s="3">
        <v>8120.26</v>
      </c>
      <c r="O20">
        <v>8512.5600000000013</v>
      </c>
      <c r="P20">
        <v>8902.19</v>
      </c>
      <c r="Q20">
        <v>8890.8399999999983</v>
      </c>
      <c r="R20">
        <v>8830.6999999999989</v>
      </c>
      <c r="S20">
        <v>7960.63</v>
      </c>
      <c r="T20">
        <v>7437.4400000000023</v>
      </c>
      <c r="U20">
        <v>6977.99</v>
      </c>
      <c r="V20">
        <v>6604.92</v>
      </c>
      <c r="W20">
        <v>6479.3599999999988</v>
      </c>
      <c r="X20" s="1">
        <v>6327.89</v>
      </c>
      <c r="Y20" s="1">
        <v>6272.23</v>
      </c>
      <c r="Z20" s="1">
        <v>6251.97</v>
      </c>
      <c r="AA20" s="1">
        <v>6011.35</v>
      </c>
      <c r="AB20" s="1">
        <v>5963.42</v>
      </c>
      <c r="AC20" s="1">
        <v>6087.8</v>
      </c>
      <c r="AD20" s="1">
        <v>6253.63</v>
      </c>
      <c r="AE20" s="34">
        <v>6742.6699999999992</v>
      </c>
      <c r="AF20" s="1">
        <v>7558.99</v>
      </c>
      <c r="AG20" s="1">
        <v>7364.36</v>
      </c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>
        <v>8599.73</v>
      </c>
      <c r="M21" s="3">
        <v>10128.86</v>
      </c>
      <c r="N21" s="3">
        <v>9006.2199999999993</v>
      </c>
      <c r="O21">
        <v>8350.25</v>
      </c>
      <c r="P21">
        <v>8451.0199999999986</v>
      </c>
      <c r="Q21">
        <v>8234.14</v>
      </c>
      <c r="R21">
        <v>8095.19</v>
      </c>
      <c r="S21">
        <v>7487.35</v>
      </c>
      <c r="T21">
        <v>7238.2899999999991</v>
      </c>
      <c r="U21">
        <v>7103.88</v>
      </c>
      <c r="V21">
        <v>7021.03</v>
      </c>
      <c r="W21">
        <v>6909.2799999999988</v>
      </c>
      <c r="X21" s="1">
        <v>7078.45</v>
      </c>
      <c r="Y21" s="1">
        <v>7089.09</v>
      </c>
      <c r="Z21" s="1">
        <v>6917.72</v>
      </c>
      <c r="AA21" s="1">
        <v>6758.48</v>
      </c>
      <c r="AB21" s="1">
        <v>6705.19</v>
      </c>
      <c r="AC21" s="1">
        <v>6919.5</v>
      </c>
      <c r="AD21" s="1">
        <v>6861.51</v>
      </c>
      <c r="AE21" s="34">
        <v>7822.98</v>
      </c>
      <c r="AF21" s="1">
        <v>8712.41</v>
      </c>
      <c r="AG21" s="1">
        <v>8488.86</v>
      </c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>
        <v>5171.42</v>
      </c>
      <c r="M22" s="3">
        <v>4660.4799999999996</v>
      </c>
      <c r="N22" s="3">
        <v>4465.13</v>
      </c>
      <c r="O22">
        <v>4664.9449999999997</v>
      </c>
      <c r="P22">
        <v>4767.68</v>
      </c>
      <c r="Q22">
        <v>4439.0599999999995</v>
      </c>
      <c r="R22">
        <v>4563.5600000000004</v>
      </c>
      <c r="S22">
        <v>4087.4999999999995</v>
      </c>
      <c r="T22">
        <v>3959.22</v>
      </c>
      <c r="U22">
        <v>4058.8399999999997</v>
      </c>
      <c r="V22">
        <v>3879.1499999999996</v>
      </c>
      <c r="W22">
        <v>3795.55</v>
      </c>
      <c r="X22" s="1">
        <v>3674.32</v>
      </c>
      <c r="Y22" s="1">
        <v>3650.69</v>
      </c>
      <c r="Z22" s="1">
        <v>3677.24</v>
      </c>
      <c r="AA22" s="1">
        <v>3469.42</v>
      </c>
      <c r="AB22" s="1">
        <v>3515.38</v>
      </c>
      <c r="AC22" s="1">
        <v>3627.6000000000004</v>
      </c>
      <c r="AD22" s="1">
        <v>3962.44</v>
      </c>
      <c r="AE22" s="34">
        <v>4189.8500000000004</v>
      </c>
      <c r="AF22" s="1">
        <v>4972.8</v>
      </c>
      <c r="AG22" s="1">
        <v>4755.1499999999996</v>
      </c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8849.74</v>
      </c>
      <c r="M23" s="3">
        <v>10487.96</v>
      </c>
      <c r="N23" s="3">
        <f>812.53+693.42+687.28+871.31+832.4+756.51+889.37+827.3+899.2+779.12+669.37+889.86</f>
        <v>9607.67</v>
      </c>
      <c r="O23">
        <v>9914.6099999999988</v>
      </c>
      <c r="P23">
        <v>10064.619999999999</v>
      </c>
      <c r="Q23">
        <v>9789.0499999999993</v>
      </c>
      <c r="R23">
        <v>9692.75</v>
      </c>
      <c r="S23">
        <v>9254.19</v>
      </c>
      <c r="T23">
        <v>8752.1200000000008</v>
      </c>
      <c r="U23">
        <v>8276.48</v>
      </c>
      <c r="V23">
        <v>8268.239999999998</v>
      </c>
      <c r="W23">
        <v>8486.65</v>
      </c>
      <c r="X23" s="1">
        <v>8082.34</v>
      </c>
      <c r="Y23" s="1">
        <v>8190.2</v>
      </c>
      <c r="Z23" s="1">
        <v>8255.33</v>
      </c>
      <c r="AA23" s="1">
        <v>8113.81</v>
      </c>
      <c r="AB23" s="1">
        <v>8160.71</v>
      </c>
      <c r="AC23" s="1">
        <v>8275.9</v>
      </c>
      <c r="AD23" s="1">
        <v>8178.17</v>
      </c>
      <c r="AE23" s="34">
        <v>8929.82</v>
      </c>
      <c r="AF23" s="1">
        <v>9664.41</v>
      </c>
      <c r="AG23" s="1">
        <v>9634.93</v>
      </c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>
        <v>4146.8999999999996</v>
      </c>
      <c r="M24" s="3">
        <v>3846.03</v>
      </c>
      <c r="N24" s="3">
        <v>2709.28</v>
      </c>
      <c r="O24">
        <v>3757.98</v>
      </c>
      <c r="P24">
        <v>3441.4400000000005</v>
      </c>
      <c r="Q24">
        <v>3837.66</v>
      </c>
      <c r="R24">
        <v>3974.79</v>
      </c>
      <c r="S24">
        <v>3849.31</v>
      </c>
      <c r="T24">
        <v>3774.0100000000007</v>
      </c>
      <c r="U24">
        <v>4036.2299999999996</v>
      </c>
      <c r="V24">
        <v>3943.34</v>
      </c>
      <c r="W24">
        <v>3878.23</v>
      </c>
      <c r="X24" s="1">
        <v>3858.48</v>
      </c>
      <c r="Y24" s="1">
        <v>3712.6</v>
      </c>
      <c r="Z24" s="1">
        <v>3701.63</v>
      </c>
      <c r="AA24" s="1">
        <v>3722.78</v>
      </c>
      <c r="AB24" s="1">
        <v>3783.19</v>
      </c>
      <c r="AC24" s="1">
        <v>3816.06</v>
      </c>
      <c r="AD24" s="1">
        <v>3901.84</v>
      </c>
      <c r="AE24" s="34">
        <v>3938.21</v>
      </c>
      <c r="AF24" s="1">
        <v>4297.72</v>
      </c>
      <c r="AG24" s="1">
        <v>4427.79</v>
      </c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>
        <v>5094.43</v>
      </c>
      <c r="M25" s="3">
        <v>5962.48</v>
      </c>
      <c r="N25" s="3">
        <v>5350.46</v>
      </c>
      <c r="O25">
        <v>5885.43</v>
      </c>
      <c r="P25">
        <v>6107.68</v>
      </c>
      <c r="Q25">
        <v>6069.02</v>
      </c>
      <c r="R25">
        <v>6371.8999999999987</v>
      </c>
      <c r="S25">
        <v>5573.9999999999991</v>
      </c>
      <c r="T25">
        <v>5590.0800000000008</v>
      </c>
      <c r="U25">
        <v>5210.6499999999996</v>
      </c>
      <c r="V25">
        <v>4656.8</v>
      </c>
      <c r="W25">
        <v>4721.8099999999995</v>
      </c>
      <c r="X25" s="1">
        <v>4295.3100000000004</v>
      </c>
      <c r="Y25" s="1">
        <v>4536.17</v>
      </c>
      <c r="Z25" s="1">
        <v>4831.67</v>
      </c>
      <c r="AA25" s="1">
        <v>4747.47</v>
      </c>
      <c r="AB25" s="1">
        <v>4814.8599999999997</v>
      </c>
      <c r="AC25" s="1">
        <v>4843.68</v>
      </c>
      <c r="AD25" s="1">
        <v>5151.4799999999996</v>
      </c>
      <c r="AE25" s="34">
        <v>3904.7</v>
      </c>
      <c r="AF25" s="1">
        <v>4628.7700000000004</v>
      </c>
      <c r="AG25" s="1">
        <v>4641.16</v>
      </c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>
        <v>2801.96</v>
      </c>
      <c r="M26" s="3">
        <v>3144.05</v>
      </c>
      <c r="N26" s="3">
        <v>3207.13</v>
      </c>
      <c r="O26">
        <v>3696.7000000000003</v>
      </c>
      <c r="P26">
        <v>3847.1699999999996</v>
      </c>
      <c r="Q26">
        <v>3908.8799999999997</v>
      </c>
      <c r="R26">
        <v>4026.4799999999996</v>
      </c>
      <c r="S26">
        <v>3824.62</v>
      </c>
      <c r="T26">
        <v>3713.4100000000003</v>
      </c>
      <c r="U26">
        <v>3558.5099999999998</v>
      </c>
      <c r="V26">
        <v>3453.45</v>
      </c>
      <c r="W26">
        <v>3478.15</v>
      </c>
      <c r="X26" s="1">
        <v>3260.17</v>
      </c>
      <c r="Y26" s="1">
        <v>3224.85</v>
      </c>
      <c r="Z26" s="1">
        <v>3262.96</v>
      </c>
      <c r="AA26" s="1">
        <v>3427.16</v>
      </c>
      <c r="AB26" s="1">
        <v>3511.9</v>
      </c>
      <c r="AC26" s="1">
        <v>3494.81</v>
      </c>
      <c r="AD26" s="1">
        <v>3560.15</v>
      </c>
      <c r="AE26" s="34">
        <v>4735.4400000000005</v>
      </c>
      <c r="AF26" s="1">
        <v>5526.47</v>
      </c>
      <c r="AG26" s="1">
        <v>5794.17</v>
      </c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>
        <v>3195.65</v>
      </c>
      <c r="M27" s="3">
        <v>950.37</v>
      </c>
      <c r="N27" s="3">
        <v>246.15</v>
      </c>
      <c r="O27">
        <v>379.66999999999996</v>
      </c>
      <c r="P27">
        <v>1482.8</v>
      </c>
      <c r="Q27">
        <v>2731.61</v>
      </c>
      <c r="R27">
        <v>3106.64</v>
      </c>
      <c r="S27">
        <v>2898.03</v>
      </c>
      <c r="T27">
        <v>2778.52</v>
      </c>
      <c r="U27">
        <v>2305.1499999999996</v>
      </c>
      <c r="V27">
        <v>2497.92</v>
      </c>
      <c r="W27">
        <v>2155.8999999999996</v>
      </c>
      <c r="X27" s="1">
        <v>1960.49</v>
      </c>
      <c r="Y27" s="1">
        <v>2036.85</v>
      </c>
      <c r="Z27" s="1">
        <v>2064.9499999999998</v>
      </c>
      <c r="AA27" s="1">
        <v>3196.79</v>
      </c>
      <c r="AB27" s="1">
        <v>2676.78</v>
      </c>
      <c r="AC27" s="1">
        <v>2265.66</v>
      </c>
      <c r="AD27" s="1">
        <v>2170.56</v>
      </c>
      <c r="AE27" s="34">
        <v>2715.96</v>
      </c>
      <c r="AF27" s="1">
        <v>3033.38</v>
      </c>
      <c r="AG27" s="1">
        <v>2888.84</v>
      </c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>
        <v>4882.43</v>
      </c>
      <c r="M28" s="3">
        <v>5154.74</v>
      </c>
      <c r="N28" s="3">
        <v>4940.32</v>
      </c>
      <c r="O28">
        <v>5083.63</v>
      </c>
      <c r="P28">
        <v>4957.2199999999993</v>
      </c>
      <c r="Q28">
        <v>4583.4599999999991</v>
      </c>
      <c r="R28">
        <v>4762.49</v>
      </c>
      <c r="S28">
        <v>4989.9700000000012</v>
      </c>
      <c r="T28">
        <v>4383.3500000000004</v>
      </c>
      <c r="U28">
        <v>4848.43</v>
      </c>
      <c r="V28">
        <v>4607.6099999999997</v>
      </c>
      <c r="W28">
        <v>4557.6299999999992</v>
      </c>
      <c r="X28" s="1">
        <v>4491.22</v>
      </c>
      <c r="Y28" s="1">
        <v>5011.45</v>
      </c>
      <c r="Z28" s="1">
        <v>4831.33</v>
      </c>
      <c r="AA28" s="1">
        <v>4901.5600000000004</v>
      </c>
      <c r="AB28" s="1">
        <v>4541.8</v>
      </c>
      <c r="AC28" s="1">
        <v>4802.71</v>
      </c>
      <c r="AD28" s="1">
        <v>4751.66</v>
      </c>
      <c r="AE28" s="34">
        <v>5003.79</v>
      </c>
      <c r="AF28" s="1">
        <v>5509.52</v>
      </c>
      <c r="AG28" s="1">
        <v>5814.4</v>
      </c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6403.68</v>
      </c>
      <c r="M29" s="3">
        <v>7153.63</v>
      </c>
      <c r="N29" s="3">
        <v>6562.81</v>
      </c>
      <c r="O29">
        <v>6998.88</v>
      </c>
      <c r="P29">
        <v>7596.4400000000005</v>
      </c>
      <c r="Q29">
        <v>7403.2699999999995</v>
      </c>
      <c r="R29">
        <v>7095.4100000000008</v>
      </c>
      <c r="S29">
        <v>6482.630000000001</v>
      </c>
      <c r="T29">
        <v>6392.01</v>
      </c>
      <c r="U29">
        <v>6160.13</v>
      </c>
      <c r="V29">
        <v>5976.89</v>
      </c>
      <c r="W29">
        <v>5932.38</v>
      </c>
      <c r="X29" s="1">
        <v>6277.46</v>
      </c>
      <c r="Y29" s="1">
        <v>6013.51</v>
      </c>
      <c r="Z29" s="1">
        <v>5717.35</v>
      </c>
      <c r="AA29" s="1">
        <v>5793.3</v>
      </c>
      <c r="AB29" s="1">
        <v>6043.86</v>
      </c>
      <c r="AC29" s="1">
        <v>5994.6699999999992</v>
      </c>
      <c r="AD29" s="1">
        <v>6369.84</v>
      </c>
      <c r="AE29" s="34">
        <v>6504.5599999999986</v>
      </c>
      <c r="AF29" s="1">
        <v>7388.15</v>
      </c>
      <c r="AG29" s="1">
        <v>7463.3</v>
      </c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v>10667</v>
      </c>
      <c r="M30" s="3">
        <v>11076.9</v>
      </c>
      <c r="N30" s="3">
        <v>10409.18</v>
      </c>
      <c r="O30">
        <v>10709.560000000001</v>
      </c>
      <c r="P30">
        <v>11043.77</v>
      </c>
      <c r="Q30">
        <v>10758.369999999999</v>
      </c>
      <c r="R30">
        <v>10550.82</v>
      </c>
      <c r="S30">
        <v>10489.87</v>
      </c>
      <c r="T30">
        <v>10547.619999999999</v>
      </c>
      <c r="U30">
        <v>9033.4000000000015</v>
      </c>
      <c r="V30">
        <v>8930.18</v>
      </c>
      <c r="W30">
        <v>8632.84</v>
      </c>
      <c r="X30" s="1">
        <v>8651.76</v>
      </c>
      <c r="Y30" s="1">
        <v>8087.87</v>
      </c>
      <c r="Z30" s="1">
        <v>7832.19</v>
      </c>
      <c r="AA30" s="1">
        <v>7902.96</v>
      </c>
      <c r="AB30" s="1">
        <v>8476.2999999999993</v>
      </c>
      <c r="AC30" s="1">
        <v>8288.0499999999993</v>
      </c>
      <c r="AD30" s="1">
        <v>8308.59</v>
      </c>
      <c r="AE30" s="34">
        <v>9718.3100000000013</v>
      </c>
      <c r="AF30" s="1">
        <v>10649.96</v>
      </c>
      <c r="AG30" s="1">
        <v>10458.86</v>
      </c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>
        <v>5739.99</v>
      </c>
      <c r="M31" s="3">
        <v>6775.77</v>
      </c>
      <c r="N31" s="3">
        <v>6501.88</v>
      </c>
      <c r="O31">
        <v>6848.6299999999992</v>
      </c>
      <c r="P31">
        <v>6845.9800000000005</v>
      </c>
      <c r="Q31">
        <v>6906.0400000000009</v>
      </c>
      <c r="R31">
        <v>7221.74</v>
      </c>
      <c r="S31">
        <v>6886.9</v>
      </c>
      <c r="T31">
        <v>6637.4500000000016</v>
      </c>
      <c r="U31">
        <v>6214.56</v>
      </c>
      <c r="V31">
        <v>6284.5</v>
      </c>
      <c r="W31">
        <v>6226.4400000000005</v>
      </c>
      <c r="X31" s="1">
        <v>6167.8</v>
      </c>
      <c r="Y31" s="1">
        <v>6195.67</v>
      </c>
      <c r="Z31" s="1">
        <v>6169.32</v>
      </c>
      <c r="AA31" s="1">
        <v>6231.33</v>
      </c>
      <c r="AB31" s="1">
        <v>6444.45</v>
      </c>
      <c r="AC31" s="1">
        <v>6686.56</v>
      </c>
      <c r="AD31" s="1">
        <v>6892.06</v>
      </c>
      <c r="AE31" s="34">
        <v>6892.91</v>
      </c>
      <c r="AF31" s="1">
        <v>7671.1</v>
      </c>
      <c r="AG31" s="1">
        <v>7515.36</v>
      </c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v>2460.04</v>
      </c>
      <c r="M32" s="3">
        <v>2282.4299999999998</v>
      </c>
      <c r="N32" s="3">
        <v>2261.5</v>
      </c>
      <c r="O32">
        <v>2667.53</v>
      </c>
      <c r="P32">
        <v>2564.6699999999996</v>
      </c>
      <c r="Q32">
        <v>2495.5300000000002</v>
      </c>
      <c r="R32">
        <v>2620.88</v>
      </c>
      <c r="S32">
        <v>2466.6999999999998</v>
      </c>
      <c r="T32">
        <v>2300.27</v>
      </c>
      <c r="U32">
        <v>2095.17</v>
      </c>
      <c r="V32">
        <v>2132.2999999999997</v>
      </c>
      <c r="W32">
        <v>2234.6000000000004</v>
      </c>
      <c r="X32" s="1">
        <v>2185.34</v>
      </c>
      <c r="Y32" s="1">
        <v>2091.67</v>
      </c>
      <c r="Z32" s="1">
        <v>2098.04</v>
      </c>
      <c r="AA32" s="1">
        <v>2069.17</v>
      </c>
      <c r="AB32" s="1">
        <v>2141.77</v>
      </c>
      <c r="AC32" s="1">
        <v>2175.4899999999998</v>
      </c>
      <c r="AD32" s="1">
        <v>2188.9299999999998</v>
      </c>
      <c r="AE32" s="34">
        <v>2212.65</v>
      </c>
      <c r="AF32" s="1">
        <v>2166.0700000000002</v>
      </c>
      <c r="AG32" s="1">
        <v>2218.9699999999998</v>
      </c>
    </row>
    <row r="33" spans="1:35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>
        <v>7201.9</v>
      </c>
      <c r="M33" s="3">
        <v>8222.6299999999992</v>
      </c>
      <c r="N33" s="3">
        <v>7925.59</v>
      </c>
      <c r="O33">
        <v>8540.99</v>
      </c>
      <c r="P33">
        <v>8605.36</v>
      </c>
      <c r="Q33">
        <v>8558.1400000000012</v>
      </c>
      <c r="R33">
        <v>8727.0300000000007</v>
      </c>
      <c r="S33">
        <v>8156.2</v>
      </c>
      <c r="T33">
        <v>7679.2300000000005</v>
      </c>
      <c r="U33">
        <v>6926.7</v>
      </c>
      <c r="V33">
        <v>6609.7600000000011</v>
      </c>
      <c r="W33">
        <v>6668.82</v>
      </c>
      <c r="X33" s="1">
        <v>6602.79</v>
      </c>
      <c r="Y33" s="1">
        <v>6616.63</v>
      </c>
      <c r="Z33" s="1">
        <v>6590.24</v>
      </c>
      <c r="AA33" s="1">
        <v>6494.93</v>
      </c>
      <c r="AB33" s="1">
        <v>6658.53</v>
      </c>
      <c r="AC33" s="1">
        <v>6747.9600000000009</v>
      </c>
      <c r="AD33" s="1">
        <v>6840.55</v>
      </c>
      <c r="AE33" s="34">
        <v>7293.7699999999986</v>
      </c>
      <c r="AF33" s="1">
        <v>8518.1</v>
      </c>
      <c r="AG33" s="1">
        <v>8559.92</v>
      </c>
    </row>
    <row r="34" spans="1:35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>
        <v>11221.33</v>
      </c>
      <c r="M34" s="3">
        <v>12544.33</v>
      </c>
      <c r="N34" s="3">
        <v>13150.99</v>
      </c>
      <c r="O34">
        <v>13571.539999999999</v>
      </c>
      <c r="P34">
        <v>13507.210000000001</v>
      </c>
      <c r="Q34">
        <v>12716.610000000002</v>
      </c>
      <c r="R34">
        <v>12666.06</v>
      </c>
      <c r="S34">
        <v>12306.919999999998</v>
      </c>
      <c r="T34">
        <v>11423.499999999998</v>
      </c>
      <c r="U34">
        <v>11140.789999999999</v>
      </c>
      <c r="V34">
        <v>10860.58</v>
      </c>
      <c r="W34">
        <v>10347.460000000001</v>
      </c>
      <c r="X34" s="1">
        <v>9910.08</v>
      </c>
      <c r="Y34" s="1">
        <v>10085.459999999999</v>
      </c>
      <c r="Z34" s="1">
        <v>10189.209999999999</v>
      </c>
      <c r="AA34" s="1">
        <v>10391.280000000001</v>
      </c>
      <c r="AB34" s="1">
        <v>11095.42</v>
      </c>
      <c r="AC34" s="1">
        <v>11829.77</v>
      </c>
      <c r="AD34" s="1">
        <v>11806.76</v>
      </c>
      <c r="AE34" s="34">
        <v>12801.390000000001</v>
      </c>
      <c r="AF34" s="1">
        <v>14746.38</v>
      </c>
      <c r="AG34" s="1">
        <v>15197.96</v>
      </c>
    </row>
    <row r="35" spans="1:35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>
        <v>10811.26</v>
      </c>
      <c r="M35" s="3">
        <v>11663.31</v>
      </c>
      <c r="N35" s="3">
        <v>11987.95</v>
      </c>
      <c r="O35">
        <v>12801.949999999999</v>
      </c>
      <c r="P35">
        <v>13339.699999999999</v>
      </c>
      <c r="Q35">
        <v>12973.029999999999</v>
      </c>
      <c r="R35">
        <v>13095.669999999998</v>
      </c>
      <c r="S35">
        <v>12126.879999999997</v>
      </c>
      <c r="T35">
        <v>11676.2</v>
      </c>
      <c r="U35">
        <v>11161.59</v>
      </c>
      <c r="V35">
        <v>11123.95</v>
      </c>
      <c r="W35">
        <v>6382.6500000000005</v>
      </c>
      <c r="X35" s="1">
        <v>3419.34</v>
      </c>
      <c r="Y35" s="1">
        <v>3586.05</v>
      </c>
      <c r="Z35" s="1">
        <v>3554.29</v>
      </c>
      <c r="AA35" s="1">
        <v>3568.44</v>
      </c>
      <c r="AB35" s="1">
        <v>3417.67</v>
      </c>
      <c r="AC35" s="1">
        <v>3339.82</v>
      </c>
      <c r="AD35" s="1">
        <v>12512.85</v>
      </c>
      <c r="AE35" s="34">
        <v>9898.23</v>
      </c>
      <c r="AF35" s="1">
        <v>11300.27</v>
      </c>
      <c r="AG35" s="1">
        <v>11513.36</v>
      </c>
    </row>
    <row r="36" spans="1:35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>
        <v>4010.34</v>
      </c>
      <c r="M36" s="3">
        <v>4383.5200000000004</v>
      </c>
      <c r="N36" s="3">
        <v>4363.22</v>
      </c>
      <c r="O36">
        <v>4502.2699999999995</v>
      </c>
      <c r="P36">
        <v>4579.66</v>
      </c>
      <c r="Q36">
        <v>4535.4400000000005</v>
      </c>
      <c r="R36">
        <v>4123.96</v>
      </c>
      <c r="S36">
        <v>3991.5</v>
      </c>
      <c r="T36">
        <v>4002.7799999999993</v>
      </c>
      <c r="U36">
        <v>4630.6400000000003</v>
      </c>
      <c r="V36">
        <v>4246.59</v>
      </c>
      <c r="W36">
        <v>4512.13</v>
      </c>
      <c r="X36" s="1">
        <v>4474.32</v>
      </c>
      <c r="Y36" s="1">
        <v>4490.0200000000004</v>
      </c>
      <c r="Z36" s="1">
        <v>4456.24</v>
      </c>
      <c r="AA36" s="1">
        <v>3355.52</v>
      </c>
      <c r="AB36" s="1">
        <v>4026</v>
      </c>
      <c r="AC36" s="1">
        <v>4528.4399999999996</v>
      </c>
      <c r="AD36" s="1">
        <v>4776.76</v>
      </c>
      <c r="AE36" s="34">
        <v>4916.41</v>
      </c>
      <c r="AF36" s="1">
        <v>5522</v>
      </c>
      <c r="AG36" s="1">
        <v>5412.76</v>
      </c>
    </row>
    <row r="37" spans="1:35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>
        <v>2322.65</v>
      </c>
      <c r="M37" s="3">
        <v>1827.47</v>
      </c>
      <c r="N37" s="3">
        <v>2552.12</v>
      </c>
      <c r="O37">
        <v>2494.84</v>
      </c>
      <c r="P37">
        <v>3139.32</v>
      </c>
      <c r="Q37">
        <v>2910.77</v>
      </c>
      <c r="R37">
        <v>2777.7599999999998</v>
      </c>
      <c r="S37">
        <v>2614.29</v>
      </c>
      <c r="T37">
        <v>2558.4900000000002</v>
      </c>
      <c r="U37">
        <v>2603.5100000000002</v>
      </c>
      <c r="V37">
        <v>2658.91</v>
      </c>
      <c r="W37">
        <v>2504.9300000000003</v>
      </c>
      <c r="X37" s="1">
        <v>2486.56</v>
      </c>
      <c r="Y37" s="1">
        <v>2564.2600000000002</v>
      </c>
      <c r="Z37" s="1">
        <v>2455.91</v>
      </c>
      <c r="AA37" s="1">
        <v>2509.7199999999998</v>
      </c>
      <c r="AB37" s="1">
        <v>2573.9899999999998</v>
      </c>
      <c r="AC37" s="1">
        <v>2764.22</v>
      </c>
      <c r="AD37" s="1">
        <v>2797.85</v>
      </c>
      <c r="AE37" s="34">
        <v>2880.8599999999997</v>
      </c>
      <c r="AF37" s="1">
        <v>3293.88</v>
      </c>
      <c r="AG37" s="1">
        <v>3417.11</v>
      </c>
    </row>
    <row r="38" spans="1:35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>
        <v>3668.01</v>
      </c>
      <c r="M38" s="3">
        <v>5610.8</v>
      </c>
      <c r="N38" s="3">
        <v>6394.53</v>
      </c>
      <c r="O38">
        <v>6867.85</v>
      </c>
      <c r="P38">
        <v>6344.55</v>
      </c>
      <c r="Q38">
        <v>6222.49</v>
      </c>
      <c r="R38">
        <v>6546.5299999999988</v>
      </c>
      <c r="S38">
        <v>6388.99</v>
      </c>
      <c r="T38">
        <v>6158.88</v>
      </c>
      <c r="U38">
        <v>5694.87</v>
      </c>
      <c r="V38">
        <v>5610.61</v>
      </c>
      <c r="W38">
        <v>5452.2500000000009</v>
      </c>
      <c r="X38" s="1">
        <v>5640.51</v>
      </c>
      <c r="Y38" s="1">
        <v>5499.8</v>
      </c>
      <c r="Z38" s="1">
        <v>5476.22</v>
      </c>
      <c r="AA38" s="1">
        <v>5527.96</v>
      </c>
      <c r="AB38" s="1">
        <v>5746.9</v>
      </c>
      <c r="AC38" s="1">
        <v>5751.69</v>
      </c>
      <c r="AD38" s="1">
        <v>5914.72</v>
      </c>
      <c r="AE38" s="34">
        <v>6142.6</v>
      </c>
      <c r="AF38" s="1">
        <v>6716.92</v>
      </c>
      <c r="AG38" s="1">
        <v>6571.53</v>
      </c>
    </row>
    <row r="39" spans="1:35" ht="15" customHeight="1" x14ac:dyDescent="0.25">
      <c r="A39" s="3" t="s">
        <v>1</v>
      </c>
      <c r="B39" s="3">
        <v>266539</v>
      </c>
      <c r="C39" s="3">
        <v>282610</v>
      </c>
      <c r="D39" s="3">
        <v>207853</v>
      </c>
      <c r="E39" s="3">
        <v>128171.94</v>
      </c>
      <c r="F39">
        <v>184293.96</v>
      </c>
      <c r="G39" s="3">
        <v>130733.54</v>
      </c>
      <c r="H39" s="3">
        <v>185695.6</v>
      </c>
      <c r="I39" s="3">
        <f>159520-2.11-2590.69-296.37</f>
        <v>156630.83000000002</v>
      </c>
      <c r="J39" s="3">
        <v>192019.76</v>
      </c>
      <c r="K39">
        <f>50424.29+39690.69+52467.05+50162.44</f>
        <v>192744.47000000003</v>
      </c>
      <c r="L39">
        <f>SUM(L4:L38)</f>
        <v>200840.86</v>
      </c>
      <c r="M39">
        <f t="shared" ref="M39:AG39" si="0">SUM(M4:M38)</f>
        <v>216956.28999999992</v>
      </c>
      <c r="N39">
        <f t="shared" si="0"/>
        <v>206406.54</v>
      </c>
      <c r="O39">
        <f t="shared" si="0"/>
        <v>217096.17500000002</v>
      </c>
      <c r="P39">
        <f t="shared" si="0"/>
        <v>224354.07</v>
      </c>
      <c r="Q39">
        <f t="shared" si="0"/>
        <v>220962.35999999996</v>
      </c>
      <c r="R39">
        <f t="shared" si="0"/>
        <v>220185.89</v>
      </c>
      <c r="S39">
        <f t="shared" si="0"/>
        <v>206732.79</v>
      </c>
      <c r="T39">
        <f t="shared" si="0"/>
        <v>198402.72000000003</v>
      </c>
      <c r="U39">
        <f t="shared" si="0"/>
        <v>189220.52000000002</v>
      </c>
      <c r="V39">
        <f t="shared" si="0"/>
        <v>186332.66999999998</v>
      </c>
      <c r="W39">
        <f t="shared" si="0"/>
        <v>179321.75999999998</v>
      </c>
      <c r="X39" s="1">
        <f t="shared" si="0"/>
        <v>174117.44</v>
      </c>
      <c r="Y39" s="1">
        <f t="shared" si="0"/>
        <v>172596.23</v>
      </c>
      <c r="Z39" s="1">
        <f t="shared" si="0"/>
        <v>170367.12000000002</v>
      </c>
      <c r="AA39" s="1">
        <f t="shared" si="0"/>
        <v>170010.9</v>
      </c>
      <c r="AB39" s="1">
        <f t="shared" si="0"/>
        <v>173560.46000000002</v>
      </c>
      <c r="AC39" s="1">
        <f t="shared" si="0"/>
        <v>175574.06999999998</v>
      </c>
      <c r="AD39" s="1">
        <f t="shared" si="0"/>
        <v>188595.58</v>
      </c>
      <c r="AE39" s="1">
        <f t="shared" si="0"/>
        <v>196785.71000000002</v>
      </c>
      <c r="AF39" s="1">
        <f t="shared" si="0"/>
        <v>223017.02000000002</v>
      </c>
      <c r="AG39" s="1">
        <f t="shared" si="0"/>
        <v>221785.00999999998</v>
      </c>
      <c r="AH39">
        <f>(AA39+AB39)/2</f>
        <v>171785.68</v>
      </c>
    </row>
    <row r="40" spans="1:35" ht="15" customHeight="1" x14ac:dyDescent="0.25">
      <c r="I40" t="s">
        <v>2</v>
      </c>
      <c r="M40" s="3"/>
      <c r="N40" s="3"/>
      <c r="V40" s="1">
        <f>+V39-X39</f>
        <v>12215.229999999981</v>
      </c>
      <c r="X40" s="1">
        <f>V35-X35</f>
        <v>7704.6100000000006</v>
      </c>
      <c r="Y40" s="1"/>
      <c r="Z40" s="1"/>
      <c r="AA40" s="1"/>
      <c r="AB40" s="1"/>
      <c r="AC40" s="1">
        <f>+AE39-AC39</f>
        <v>21211.640000000043</v>
      </c>
      <c r="AE40" s="1">
        <f>AC35-AE35</f>
        <v>-6558.41</v>
      </c>
      <c r="AF40" s="35" t="s">
        <v>25</v>
      </c>
      <c r="AI40">
        <v>10</v>
      </c>
    </row>
    <row r="41" spans="1:35" ht="15" customHeight="1" x14ac:dyDescent="0.25">
      <c r="V41">
        <f>+V40/1.1</f>
        <v>11104.754545454527</v>
      </c>
      <c r="X41" s="1">
        <f>X40/1.1</f>
        <v>7004.1909090909094</v>
      </c>
      <c r="Y41" s="1"/>
      <c r="Z41" s="1"/>
      <c r="AA41" s="1"/>
      <c r="AB41" s="1"/>
      <c r="AC41" s="1">
        <f>+AC40/1.1</f>
        <v>19283.30909090913</v>
      </c>
      <c r="AE41" s="1">
        <f>AE40/1.1</f>
        <v>-5962.1909090909085</v>
      </c>
      <c r="AF41" s="36" t="s">
        <v>26</v>
      </c>
      <c r="AI41">
        <v>4</v>
      </c>
    </row>
    <row r="42" spans="1:35" ht="15" customHeight="1" x14ac:dyDescent="0.25">
      <c r="A42" s="35" t="s">
        <v>36</v>
      </c>
      <c r="B42" s="35"/>
      <c r="C42" s="35"/>
      <c r="X42" s="1"/>
      <c r="Y42" s="1"/>
      <c r="Z42" s="1"/>
      <c r="AA42" s="1"/>
      <c r="AB42" s="27">
        <f>(AB39-AA39)/AA39</f>
        <v>2.0878426030331156E-2</v>
      </c>
      <c r="AC42" s="27"/>
      <c r="AF42" s="35" t="s">
        <v>27</v>
      </c>
      <c r="AI42">
        <v>8</v>
      </c>
    </row>
    <row r="43" spans="1:35" ht="15" customHeight="1" x14ac:dyDescent="0.25">
      <c r="AF43" s="35" t="s">
        <v>84</v>
      </c>
      <c r="AI43">
        <v>4</v>
      </c>
    </row>
    <row r="44" spans="1:35" ht="15" customHeight="1" x14ac:dyDescent="0.25">
      <c r="AF44" s="35" t="s">
        <v>83</v>
      </c>
      <c r="AI44">
        <v>9</v>
      </c>
    </row>
    <row r="45" spans="1:35" ht="15" customHeight="1" x14ac:dyDescent="0.25">
      <c r="B45">
        <v>1990</v>
      </c>
      <c r="C45">
        <v>1991</v>
      </c>
      <c r="D45" s="3">
        <v>1992</v>
      </c>
      <c r="E45" s="3">
        <v>1993</v>
      </c>
      <c r="F45" s="3">
        <v>1994</v>
      </c>
      <c r="G45" s="3">
        <v>1995</v>
      </c>
      <c r="H45" s="3">
        <v>1996</v>
      </c>
      <c r="I45" s="3">
        <v>1997</v>
      </c>
      <c r="J45" s="3">
        <v>1998</v>
      </c>
      <c r="K45" s="3">
        <v>1999</v>
      </c>
      <c r="L45" s="3">
        <v>2000</v>
      </c>
      <c r="M45" s="3">
        <v>2001</v>
      </c>
      <c r="N45" s="3">
        <v>2002</v>
      </c>
      <c r="O45" s="3">
        <v>2003</v>
      </c>
      <c r="P45" s="3">
        <v>2004</v>
      </c>
      <c r="Q45" s="3">
        <v>2005</v>
      </c>
      <c r="R45" s="3">
        <v>2006</v>
      </c>
      <c r="S45" s="3">
        <v>2007</v>
      </c>
      <c r="T45" s="3">
        <v>2008</v>
      </c>
      <c r="U45" s="3">
        <v>2009</v>
      </c>
      <c r="V45" s="3">
        <v>2010</v>
      </c>
      <c r="W45" s="3">
        <v>2011</v>
      </c>
      <c r="X45" s="4">
        <v>2012</v>
      </c>
      <c r="Y45" s="4">
        <v>2013</v>
      </c>
      <c r="Z45" s="4">
        <v>2014</v>
      </c>
      <c r="AA45" s="4">
        <v>2015</v>
      </c>
      <c r="AB45" s="4">
        <v>2016</v>
      </c>
      <c r="AC45" s="4">
        <v>2017</v>
      </c>
      <c r="AD45" s="3">
        <v>2018</v>
      </c>
      <c r="AE45" s="4">
        <v>2019</v>
      </c>
      <c r="AF45" s="4">
        <v>2020</v>
      </c>
    </row>
    <row r="46" spans="1:35" ht="15" customHeight="1" x14ac:dyDescent="0.25">
      <c r="A46" s="3">
        <v>1</v>
      </c>
      <c r="B46" s="3"/>
      <c r="C46" s="3"/>
      <c r="L46" s="38">
        <f>L4/1.1</f>
        <v>2915.7818181818179</v>
      </c>
      <c r="M46" s="38">
        <f>M4/1.1</f>
        <v>3072.3909090909087</v>
      </c>
      <c r="N46" s="38">
        <f>N4/1.1</f>
        <v>3025.0181818181813</v>
      </c>
      <c r="O46" s="38">
        <f>O4/1.1</f>
        <v>3117.7545454545452</v>
      </c>
      <c r="P46" s="38">
        <f t="shared" ref="P46:AE46" si="1">P4/1.1</f>
        <v>3098.1727272727267</v>
      </c>
      <c r="Q46" s="38">
        <f t="shared" si="1"/>
        <v>3146.9636363636364</v>
      </c>
      <c r="R46" s="38">
        <f t="shared" si="1"/>
        <v>2976.5636363636363</v>
      </c>
      <c r="S46" s="38">
        <f t="shared" si="1"/>
        <v>2847.1909090909089</v>
      </c>
      <c r="T46" s="38">
        <f t="shared" si="1"/>
        <v>2791.4272727272728</v>
      </c>
      <c r="U46" s="38">
        <f t="shared" si="1"/>
        <v>2592.0272727272722</v>
      </c>
      <c r="V46" s="38">
        <f t="shared" si="1"/>
        <v>2507.2454545454548</v>
      </c>
      <c r="W46" s="38">
        <f t="shared" si="1"/>
        <v>2565.3363636363633</v>
      </c>
      <c r="X46" s="38">
        <f t="shared" si="1"/>
        <v>2504.3909090909087</v>
      </c>
      <c r="Y46" s="38">
        <f t="shared" si="1"/>
        <v>2407.9272727272723</v>
      </c>
      <c r="Z46" s="38">
        <f t="shared" si="1"/>
        <v>2429.7818181818184</v>
      </c>
      <c r="AA46" s="38">
        <f t="shared" si="1"/>
        <v>2394.7454545454543</v>
      </c>
      <c r="AB46" s="38">
        <f t="shared" si="1"/>
        <v>2347.7999999999997</v>
      </c>
      <c r="AC46" s="38">
        <f t="shared" si="1"/>
        <v>2454.9818181818182</v>
      </c>
      <c r="AD46" s="38">
        <f t="shared" si="1"/>
        <v>2566.7181818181816</v>
      </c>
      <c r="AE46" s="38">
        <f t="shared" si="1"/>
        <v>2744.181818181818</v>
      </c>
      <c r="AF46" s="38">
        <f>AF4/1.1</f>
        <v>2646.4181818181814</v>
      </c>
    </row>
    <row r="47" spans="1:35" ht="15" customHeight="1" x14ac:dyDescent="0.25">
      <c r="A47" s="3">
        <v>2</v>
      </c>
      <c r="B47" s="3"/>
      <c r="C47" s="3"/>
      <c r="L47" s="38">
        <f t="shared" ref="L47:N66" si="2">L5/1.1</f>
        <v>1913.7454545454543</v>
      </c>
      <c r="M47" s="38">
        <f t="shared" si="2"/>
        <v>1458.7545454545455</v>
      </c>
      <c r="N47" s="38">
        <f t="shared" si="2"/>
        <v>2134.4727272727273</v>
      </c>
      <c r="O47" s="38">
        <f t="shared" ref="O47:AF47" si="3">O5/1.1</f>
        <v>2149.5545454545454</v>
      </c>
      <c r="P47" s="38">
        <f t="shared" si="3"/>
        <v>2180.054545454545</v>
      </c>
      <c r="Q47" s="38">
        <f t="shared" si="3"/>
        <v>2088.6</v>
      </c>
      <c r="R47" s="38">
        <f t="shared" si="3"/>
        <v>2129.681818181818</v>
      </c>
      <c r="S47" s="38">
        <f t="shared" si="3"/>
        <v>2073.2363636363634</v>
      </c>
      <c r="T47" s="38">
        <f t="shared" si="3"/>
        <v>1981.3545454545451</v>
      </c>
      <c r="U47" s="38">
        <f t="shared" si="3"/>
        <v>1859.0545454545452</v>
      </c>
      <c r="V47" s="38">
        <f t="shared" si="3"/>
        <v>1781.7090909090912</v>
      </c>
      <c r="W47" s="38">
        <f t="shared" si="3"/>
        <v>1812.2181818181816</v>
      </c>
      <c r="X47" s="38">
        <f t="shared" si="3"/>
        <v>1738.4181818181817</v>
      </c>
      <c r="Y47" s="38">
        <f t="shared" si="3"/>
        <v>1750.4454545454544</v>
      </c>
      <c r="Z47" s="38">
        <f t="shared" si="3"/>
        <v>1619.9727272727271</v>
      </c>
      <c r="AA47" s="38">
        <f t="shared" si="3"/>
        <v>1584.3636363636363</v>
      </c>
      <c r="AB47" s="38">
        <f t="shared" si="3"/>
        <v>1561.8181818181818</v>
      </c>
      <c r="AC47" s="38">
        <f t="shared" si="3"/>
        <v>1600.9</v>
      </c>
      <c r="AD47" s="38">
        <f t="shared" si="3"/>
        <v>1601.6636363636362</v>
      </c>
      <c r="AE47" s="38">
        <f t="shared" si="3"/>
        <v>1782.2181818181816</v>
      </c>
      <c r="AF47" s="38">
        <f t="shared" si="3"/>
        <v>2315.9909090909091</v>
      </c>
    </row>
    <row r="48" spans="1:35" ht="15" customHeight="1" x14ac:dyDescent="0.25">
      <c r="A48" s="3">
        <v>3</v>
      </c>
      <c r="B48" s="3"/>
      <c r="C48" s="3"/>
      <c r="L48" s="38">
        <f t="shared" si="2"/>
        <v>4634.4909090909086</v>
      </c>
      <c r="M48" s="38">
        <f t="shared" si="2"/>
        <v>5050.2363636363634</v>
      </c>
      <c r="N48" s="38">
        <f t="shared" si="2"/>
        <v>4535.6727272727267</v>
      </c>
      <c r="O48" s="38">
        <f t="shared" ref="O48:AF48" si="4">O6/1.1</f>
        <v>4797.5090909090895</v>
      </c>
      <c r="P48" s="38">
        <f t="shared" si="4"/>
        <v>5038.5363636363627</v>
      </c>
      <c r="Q48" s="38">
        <f t="shared" si="4"/>
        <v>5022.8363636363629</v>
      </c>
      <c r="R48" s="38">
        <f t="shared" si="4"/>
        <v>5080.5090909090904</v>
      </c>
      <c r="S48" s="38">
        <f t="shared" si="4"/>
        <v>4672.4090909090901</v>
      </c>
      <c r="T48" s="38">
        <f t="shared" si="4"/>
        <v>4591.8272727272715</v>
      </c>
      <c r="U48" s="38">
        <f t="shared" si="4"/>
        <v>4402.2</v>
      </c>
      <c r="V48" s="38">
        <f t="shared" si="4"/>
        <v>4346.8272727272715</v>
      </c>
      <c r="W48" s="38">
        <f t="shared" si="4"/>
        <v>4282.0545454545445</v>
      </c>
      <c r="X48" s="38">
        <f t="shared" si="4"/>
        <v>4123.9454545454546</v>
      </c>
      <c r="Y48" s="38">
        <f t="shared" si="4"/>
        <v>4082.2909090909093</v>
      </c>
      <c r="Z48" s="38">
        <f t="shared" si="4"/>
        <v>3889.7181818181812</v>
      </c>
      <c r="AA48" s="38">
        <f t="shared" si="4"/>
        <v>3927.4909090909086</v>
      </c>
      <c r="AB48" s="38">
        <f t="shared" si="4"/>
        <v>3963.4909090909091</v>
      </c>
      <c r="AC48" s="38">
        <f t="shared" si="4"/>
        <v>3930.7000000000003</v>
      </c>
      <c r="AD48" s="38">
        <f t="shared" si="4"/>
        <v>4037.772727272727</v>
      </c>
      <c r="AE48" s="38">
        <f t="shared" si="4"/>
        <v>4129.8818181818178</v>
      </c>
      <c r="AF48" s="38">
        <f t="shared" si="4"/>
        <v>4778.8999999999996</v>
      </c>
    </row>
    <row r="49" spans="1:32" ht="15" customHeight="1" x14ac:dyDescent="0.25">
      <c r="A49" s="3">
        <v>4</v>
      </c>
      <c r="B49" s="3"/>
      <c r="C49" s="3"/>
      <c r="L49" s="38">
        <f t="shared" si="2"/>
        <v>5838.7909090909088</v>
      </c>
      <c r="M49" s="38">
        <f t="shared" si="2"/>
        <v>6368.6181818181813</v>
      </c>
      <c r="N49" s="38">
        <f t="shared" si="2"/>
        <v>5914.6363636363631</v>
      </c>
      <c r="O49" s="38">
        <f t="shared" ref="O49:AF49" si="5">O7/1.1</f>
        <v>6032.7636363636366</v>
      </c>
      <c r="P49" s="38">
        <f t="shared" si="5"/>
        <v>6742.745454545453</v>
      </c>
      <c r="Q49" s="38">
        <f t="shared" si="5"/>
        <v>6308.9000000000005</v>
      </c>
      <c r="R49" s="38">
        <f t="shared" si="5"/>
        <v>6355.9636363636355</v>
      </c>
      <c r="S49" s="38">
        <f t="shared" si="5"/>
        <v>6070.5545454545445</v>
      </c>
      <c r="T49" s="38">
        <f t="shared" si="5"/>
        <v>5738.8818181818169</v>
      </c>
      <c r="U49" s="38">
        <f t="shared" si="5"/>
        <v>5513.772727272727</v>
      </c>
      <c r="V49" s="38">
        <f t="shared" si="5"/>
        <v>5772.7999999999993</v>
      </c>
      <c r="W49" s="38">
        <f t="shared" si="5"/>
        <v>5399.6090909090899</v>
      </c>
      <c r="X49" s="38">
        <f t="shared" si="5"/>
        <v>5200.5181818181809</v>
      </c>
      <c r="Y49" s="38">
        <f t="shared" si="5"/>
        <v>5180.0545454545454</v>
      </c>
      <c r="Z49" s="38">
        <f t="shared" si="5"/>
        <v>5107.0090909090904</v>
      </c>
      <c r="AA49" s="38">
        <f t="shared" si="5"/>
        <v>4953.5272727272722</v>
      </c>
      <c r="AB49" s="38">
        <f t="shared" si="5"/>
        <v>5161.590909090909</v>
      </c>
      <c r="AC49" s="38">
        <f t="shared" si="5"/>
        <v>5235.045454545454</v>
      </c>
      <c r="AD49" s="38">
        <f t="shared" si="5"/>
        <v>5432.2363636363634</v>
      </c>
      <c r="AE49" s="38">
        <f t="shared" si="5"/>
        <v>5455.545454545454</v>
      </c>
      <c r="AF49" s="38">
        <f t="shared" si="5"/>
        <v>6193.272727272727</v>
      </c>
    </row>
    <row r="50" spans="1:32" ht="15" customHeight="1" x14ac:dyDescent="0.25">
      <c r="A50" s="3">
        <v>5</v>
      </c>
      <c r="B50" s="3"/>
      <c r="C50" s="3"/>
      <c r="L50" s="38">
        <f t="shared" si="2"/>
        <v>5228.1181818181813</v>
      </c>
      <c r="M50" s="38">
        <f t="shared" si="2"/>
        <v>5570.5090909090904</v>
      </c>
      <c r="N50" s="38">
        <f t="shared" si="2"/>
        <v>5338.9818181818182</v>
      </c>
      <c r="O50" s="38">
        <f t="shared" ref="O50:AF50" si="6">O8/1.1</f>
        <v>5564.5181818181818</v>
      </c>
      <c r="P50" s="38">
        <f t="shared" si="6"/>
        <v>5958.6727272727276</v>
      </c>
      <c r="Q50" s="38">
        <f t="shared" si="6"/>
        <v>5933.8636363636369</v>
      </c>
      <c r="R50" s="38">
        <f t="shared" si="6"/>
        <v>5858.1999999999989</v>
      </c>
      <c r="S50" s="38">
        <f t="shared" si="6"/>
        <v>5185.454545454545</v>
      </c>
      <c r="T50" s="38">
        <f t="shared" si="6"/>
        <v>4998.8818181818178</v>
      </c>
      <c r="U50" s="38">
        <f t="shared" si="6"/>
        <v>4732.6090909090908</v>
      </c>
      <c r="V50" s="38">
        <f t="shared" si="6"/>
        <v>4646.6818181818171</v>
      </c>
      <c r="W50" s="38">
        <f t="shared" si="6"/>
        <v>4622.7909090909088</v>
      </c>
      <c r="X50" s="38">
        <f t="shared" si="6"/>
        <v>4465.5999999999995</v>
      </c>
      <c r="Y50" s="38">
        <f t="shared" si="6"/>
        <v>4319.1272727272726</v>
      </c>
      <c r="Z50" s="38">
        <f t="shared" si="6"/>
        <v>4226.1272727272726</v>
      </c>
      <c r="AA50" s="38">
        <f t="shared" si="6"/>
        <v>4140.6636363636353</v>
      </c>
      <c r="AB50" s="38">
        <f t="shared" si="6"/>
        <v>4194.7363636363634</v>
      </c>
      <c r="AC50" s="38">
        <f t="shared" si="6"/>
        <v>4376.1363636363631</v>
      </c>
      <c r="AD50" s="38">
        <f t="shared" si="6"/>
        <v>4469.863636363636</v>
      </c>
      <c r="AE50" s="38">
        <f t="shared" si="6"/>
        <v>4718.6999999999989</v>
      </c>
      <c r="AF50" s="38">
        <f t="shared" si="6"/>
        <v>5581.8363636363638</v>
      </c>
    </row>
    <row r="51" spans="1:32" ht="15" customHeight="1" x14ac:dyDescent="0.25">
      <c r="A51" s="3">
        <v>6</v>
      </c>
      <c r="B51" s="3"/>
      <c r="C51" s="3"/>
      <c r="L51" s="38">
        <f t="shared" si="2"/>
        <v>1611.4181818181817</v>
      </c>
      <c r="M51" s="38">
        <f t="shared" si="2"/>
        <v>1900.3272727272727</v>
      </c>
      <c r="N51" s="38">
        <f t="shared" si="2"/>
        <v>1627.9454545454544</v>
      </c>
      <c r="O51" s="38">
        <f t="shared" ref="O51:AF51" si="7">O9/1.1</f>
        <v>1680.7272727272727</v>
      </c>
      <c r="P51" s="38">
        <f t="shared" si="7"/>
        <v>1737.8363636363633</v>
      </c>
      <c r="Q51" s="38">
        <f t="shared" si="7"/>
        <v>1733.9272727272726</v>
      </c>
      <c r="R51" s="38">
        <f t="shared" si="7"/>
        <v>1773.4454545454546</v>
      </c>
      <c r="S51" s="38">
        <f t="shared" si="7"/>
        <v>1638.8363636363636</v>
      </c>
      <c r="T51" s="38">
        <f t="shared" si="7"/>
        <v>1644.9363636363635</v>
      </c>
      <c r="U51" s="38">
        <f t="shared" si="7"/>
        <v>1570.7545454545455</v>
      </c>
      <c r="V51" s="38">
        <f t="shared" si="7"/>
        <v>1557.6090909090906</v>
      </c>
      <c r="W51" s="38">
        <f t="shared" si="7"/>
        <v>1552.0545454545454</v>
      </c>
      <c r="X51" s="38">
        <f t="shared" si="7"/>
        <v>1551.090909090909</v>
      </c>
      <c r="Y51" s="38">
        <f t="shared" si="7"/>
        <v>1499.3090909090909</v>
      </c>
      <c r="Z51" s="38">
        <f t="shared" si="7"/>
        <v>1461.8636363636363</v>
      </c>
      <c r="AA51" s="38">
        <f t="shared" si="7"/>
        <v>1495.1454545454544</v>
      </c>
      <c r="AB51" s="38">
        <f t="shared" si="7"/>
        <v>1496.3</v>
      </c>
      <c r="AC51" s="38">
        <f t="shared" si="7"/>
        <v>1563.1818181818178</v>
      </c>
      <c r="AD51" s="38">
        <f t="shared" si="7"/>
        <v>1645.0181818181816</v>
      </c>
      <c r="AE51" s="38">
        <f t="shared" si="7"/>
        <v>1765.1909090909089</v>
      </c>
      <c r="AF51" s="38">
        <f t="shared" si="7"/>
        <v>2214.3636363636365</v>
      </c>
    </row>
    <row r="52" spans="1:32" ht="15" customHeight="1" x14ac:dyDescent="0.25">
      <c r="A52" s="3">
        <v>7</v>
      </c>
      <c r="B52" s="3"/>
      <c r="C52" s="3"/>
      <c r="L52" s="38">
        <f t="shared" si="2"/>
        <v>3189.6454545454544</v>
      </c>
      <c r="M52" s="38">
        <f t="shared" si="2"/>
        <v>3263.3090909090906</v>
      </c>
      <c r="N52" s="38">
        <f t="shared" si="2"/>
        <v>2668.3454545454542</v>
      </c>
      <c r="O52" s="38">
        <f t="shared" ref="O52:AF52" si="8">O10/1.1</f>
        <v>2290.0181818181818</v>
      </c>
      <c r="P52" s="38">
        <f t="shared" si="8"/>
        <v>2956.5909090909095</v>
      </c>
      <c r="Q52" s="38">
        <f t="shared" si="8"/>
        <v>2809.6000000000004</v>
      </c>
      <c r="R52" s="38">
        <f t="shared" si="8"/>
        <v>2999.9727272727268</v>
      </c>
      <c r="S52" s="38">
        <f t="shared" si="8"/>
        <v>2805.3181818181815</v>
      </c>
      <c r="T52" s="38">
        <f t="shared" si="8"/>
        <v>2719.8454545454533</v>
      </c>
      <c r="U52" s="38">
        <f t="shared" si="8"/>
        <v>2757.4636363636359</v>
      </c>
      <c r="V52" s="38">
        <f t="shared" si="8"/>
        <v>2709.5909090909095</v>
      </c>
      <c r="W52" s="38">
        <f t="shared" si="8"/>
        <v>2752.5999999999995</v>
      </c>
      <c r="X52" s="38">
        <f t="shared" si="8"/>
        <v>2745.0090909090909</v>
      </c>
      <c r="Y52" s="38">
        <f t="shared" si="8"/>
        <v>2537.2090909090907</v>
      </c>
      <c r="Z52" s="38">
        <f t="shared" si="8"/>
        <v>2478.0727272727272</v>
      </c>
      <c r="AA52" s="38">
        <f t="shared" si="8"/>
        <v>2501.6909090909089</v>
      </c>
      <c r="AB52" s="38">
        <f t="shared" si="8"/>
        <v>2511.9090909090905</v>
      </c>
      <c r="AC52" s="38">
        <f t="shared" si="8"/>
        <v>2524.1999999999998</v>
      </c>
      <c r="AD52" s="38">
        <f t="shared" si="8"/>
        <v>2548.772727272727</v>
      </c>
      <c r="AE52" s="38">
        <f t="shared" si="8"/>
        <v>2655.6363636363631</v>
      </c>
      <c r="AF52" s="38">
        <f t="shared" si="8"/>
        <v>3220.2909090909088</v>
      </c>
    </row>
    <row r="53" spans="1:32" ht="15" customHeight="1" x14ac:dyDescent="0.25">
      <c r="A53" s="3">
        <v>8</v>
      </c>
      <c r="B53" s="3"/>
      <c r="C53" s="3"/>
      <c r="L53" s="38">
        <f t="shared" si="2"/>
        <v>4642.7090909090903</v>
      </c>
      <c r="M53" s="38">
        <f t="shared" si="2"/>
        <v>5875.6545454545449</v>
      </c>
      <c r="N53" s="38">
        <f t="shared" si="2"/>
        <v>6056.1727272727267</v>
      </c>
      <c r="O53" s="38">
        <f t="shared" ref="O53:AF53" si="9">O11/1.1</f>
        <v>6929.5818181818167</v>
      </c>
      <c r="P53" s="38">
        <f t="shared" si="9"/>
        <v>5946.5636363636359</v>
      </c>
      <c r="Q53" s="38">
        <f t="shared" si="9"/>
        <v>5962.1272727272726</v>
      </c>
      <c r="R53" s="38">
        <f t="shared" si="9"/>
        <v>5479.9090909090892</v>
      </c>
      <c r="S53" s="38">
        <f t="shared" si="9"/>
        <v>5160.2090909090903</v>
      </c>
      <c r="T53" s="38">
        <f t="shared" si="9"/>
        <v>4787.9272727272737</v>
      </c>
      <c r="U53" s="38">
        <f t="shared" si="9"/>
        <v>4073.6181818181813</v>
      </c>
      <c r="V53" s="38">
        <f t="shared" si="9"/>
        <v>3751.4818181818187</v>
      </c>
      <c r="W53" s="38">
        <f t="shared" si="9"/>
        <v>3803.9545454545455</v>
      </c>
      <c r="X53" s="38">
        <f t="shared" si="9"/>
        <v>4227.0727272727263</v>
      </c>
      <c r="Y53" s="38">
        <f t="shared" si="9"/>
        <v>3968.8818181818183</v>
      </c>
      <c r="Z53" s="38">
        <f t="shared" si="9"/>
        <v>3902.5818181818181</v>
      </c>
      <c r="AA53" s="38">
        <f t="shared" si="9"/>
        <v>3841.4363636363632</v>
      </c>
      <c r="AB53" s="38">
        <f t="shared" si="9"/>
        <v>4109.3090909090906</v>
      </c>
      <c r="AC53" s="38">
        <f t="shared" si="9"/>
        <v>3772.4454545454537</v>
      </c>
      <c r="AD53" s="38">
        <f t="shared" si="9"/>
        <v>3976.2454545454543</v>
      </c>
      <c r="AE53" s="38">
        <f t="shared" si="9"/>
        <v>4164.8272727272724</v>
      </c>
      <c r="AF53" s="38">
        <f t="shared" si="9"/>
        <v>4574.3999999999996</v>
      </c>
    </row>
    <row r="54" spans="1:32" ht="15" customHeight="1" x14ac:dyDescent="0.25">
      <c r="A54" s="3">
        <v>9</v>
      </c>
      <c r="B54" s="3"/>
      <c r="C54" s="3"/>
      <c r="L54" s="38">
        <f t="shared" si="2"/>
        <v>3012.4090909090905</v>
      </c>
      <c r="M54" s="38">
        <f t="shared" si="2"/>
        <v>3541.4272727272728</v>
      </c>
      <c r="N54" s="38">
        <f t="shared" si="2"/>
        <v>3516.7</v>
      </c>
      <c r="O54" s="38">
        <f t="shared" ref="O54:AF54" si="10">O12/1.1</f>
        <v>2734.863636363636</v>
      </c>
      <c r="P54" s="38">
        <f t="shared" si="10"/>
        <v>3212.8818181818178</v>
      </c>
      <c r="Q54" s="38">
        <f t="shared" si="10"/>
        <v>3020.054545454545</v>
      </c>
      <c r="R54" s="38">
        <f t="shared" si="10"/>
        <v>2839.0727272727268</v>
      </c>
      <c r="S54" s="38">
        <f t="shared" si="10"/>
        <v>2789.0090909090904</v>
      </c>
      <c r="T54" s="38">
        <f t="shared" si="10"/>
        <v>2750.5636363636359</v>
      </c>
      <c r="U54" s="38">
        <f t="shared" si="10"/>
        <v>2832.1636363636362</v>
      </c>
      <c r="V54" s="38">
        <f t="shared" si="10"/>
        <v>2824.045454545454</v>
      </c>
      <c r="W54" s="38">
        <f t="shared" si="10"/>
        <v>2848.4999999999991</v>
      </c>
      <c r="X54" s="38">
        <f t="shared" si="10"/>
        <v>2846.1272727272722</v>
      </c>
      <c r="Y54" s="38">
        <f t="shared" si="10"/>
        <v>2745.8363636363633</v>
      </c>
      <c r="Z54" s="38">
        <f t="shared" si="10"/>
        <v>2546.0090909090909</v>
      </c>
      <c r="AA54" s="38">
        <f t="shared" si="10"/>
        <v>2499.8818181818178</v>
      </c>
      <c r="AB54" s="38">
        <f t="shared" si="10"/>
        <v>2519.3818181818183</v>
      </c>
      <c r="AC54" s="38">
        <f t="shared" si="10"/>
        <v>2520.6363636363631</v>
      </c>
      <c r="AD54" s="38">
        <f t="shared" si="10"/>
        <v>2859.2272727272725</v>
      </c>
      <c r="AE54" s="38">
        <f t="shared" si="10"/>
        <v>2858.1454545454544</v>
      </c>
      <c r="AF54" s="38">
        <f t="shared" si="10"/>
        <v>3209.272727272727</v>
      </c>
    </row>
    <row r="55" spans="1:32" ht="15" customHeight="1" x14ac:dyDescent="0.25">
      <c r="A55" s="3">
        <v>10</v>
      </c>
      <c r="B55" s="3"/>
      <c r="C55" s="3"/>
      <c r="L55" s="38">
        <f t="shared" si="2"/>
        <v>5854.409090909091</v>
      </c>
      <c r="M55" s="38">
        <f t="shared" si="2"/>
        <v>6247.6818181818171</v>
      </c>
      <c r="N55" s="38">
        <f t="shared" si="2"/>
        <v>5248.9454545454546</v>
      </c>
      <c r="O55" s="38">
        <f t="shared" ref="O55:AF55" si="11">O13/1.1</f>
        <v>5544.7454545454548</v>
      </c>
      <c r="P55" s="38">
        <f t="shared" si="11"/>
        <v>5526.9636363636355</v>
      </c>
      <c r="Q55" s="38">
        <f t="shared" si="11"/>
        <v>5404.3363636363629</v>
      </c>
      <c r="R55" s="38">
        <f t="shared" si="11"/>
        <v>5579.0454545454531</v>
      </c>
      <c r="S55" s="38">
        <f t="shared" si="11"/>
        <v>5265.1636363636353</v>
      </c>
      <c r="T55" s="38">
        <f t="shared" si="11"/>
        <v>5205.0090909090904</v>
      </c>
      <c r="U55" s="38">
        <f t="shared" si="11"/>
        <v>4877.545454545454</v>
      </c>
      <c r="V55" s="38">
        <f t="shared" si="11"/>
        <v>4811.0727272727272</v>
      </c>
      <c r="W55" s="38">
        <f t="shared" si="11"/>
        <v>4896.5999999999995</v>
      </c>
      <c r="X55" s="38">
        <f t="shared" si="11"/>
        <v>4774.4272727272719</v>
      </c>
      <c r="Y55" s="38">
        <f t="shared" si="11"/>
        <v>4785.5363636363636</v>
      </c>
      <c r="Z55" s="38">
        <f t="shared" si="11"/>
        <v>4640.2090909090903</v>
      </c>
      <c r="AA55" s="38">
        <f t="shared" si="11"/>
        <v>4602.3090909090906</v>
      </c>
      <c r="AB55" s="38">
        <f t="shared" si="11"/>
        <v>4801.8727272727274</v>
      </c>
      <c r="AC55" s="38">
        <f t="shared" si="11"/>
        <v>4785.6909090909085</v>
      </c>
      <c r="AD55" s="38">
        <f t="shared" si="11"/>
        <v>4672.6636363636362</v>
      </c>
      <c r="AE55" s="38">
        <f t="shared" si="11"/>
        <v>4497.2545454545452</v>
      </c>
      <c r="AF55" s="38">
        <f t="shared" si="11"/>
        <v>4288.0636363636359</v>
      </c>
    </row>
    <row r="56" spans="1:32" ht="15" customHeight="1" x14ac:dyDescent="0.25">
      <c r="A56" s="3">
        <v>11</v>
      </c>
      <c r="B56" s="3"/>
      <c r="C56" s="3"/>
      <c r="L56" s="38">
        <f t="shared" si="2"/>
        <v>8356.7636363636357</v>
      </c>
      <c r="M56" s="38">
        <f t="shared" si="2"/>
        <v>8791.3909090909092</v>
      </c>
      <c r="N56" s="38">
        <f t="shared" si="2"/>
        <v>8382.6</v>
      </c>
      <c r="O56" s="38">
        <f t="shared" ref="O56:AF56" si="12">O14/1.1</f>
        <v>9204.9909090909077</v>
      </c>
      <c r="P56" s="38">
        <f t="shared" si="12"/>
        <v>9391.7909090909088</v>
      </c>
      <c r="Q56" s="38">
        <f t="shared" si="12"/>
        <v>9348.9363636363632</v>
      </c>
      <c r="R56" s="38">
        <f t="shared" si="12"/>
        <v>8829.4363636363614</v>
      </c>
      <c r="S56" s="38">
        <f t="shared" si="12"/>
        <v>8450.1272727272735</v>
      </c>
      <c r="T56" s="38">
        <f t="shared" si="12"/>
        <v>7208.7454545454539</v>
      </c>
      <c r="U56" s="38">
        <f t="shared" si="12"/>
        <v>7236.9272727272719</v>
      </c>
      <c r="V56" s="38">
        <f t="shared" si="12"/>
        <v>7092.5545454545436</v>
      </c>
      <c r="W56" s="38">
        <f t="shared" si="12"/>
        <v>7038.7545454545452</v>
      </c>
      <c r="X56" s="38">
        <f t="shared" si="12"/>
        <v>7045.9</v>
      </c>
      <c r="Y56" s="38">
        <f t="shared" si="12"/>
        <v>6796.5909090909081</v>
      </c>
      <c r="Z56" s="38">
        <f t="shared" si="12"/>
        <v>6701.4909090909086</v>
      </c>
      <c r="AA56" s="38">
        <f t="shared" si="12"/>
        <v>6773.6636363636353</v>
      </c>
      <c r="AB56" s="38">
        <f t="shared" si="12"/>
        <v>6735.5727272727272</v>
      </c>
      <c r="AC56" s="38">
        <f t="shared" si="12"/>
        <v>6707.7454545454548</v>
      </c>
      <c r="AD56" s="38">
        <f t="shared" si="12"/>
        <v>6689.9454545454537</v>
      </c>
      <c r="AE56" s="38">
        <f t="shared" si="12"/>
        <v>7472.1454545454544</v>
      </c>
      <c r="AF56" s="38">
        <f t="shared" si="12"/>
        <v>9759.4363636363614</v>
      </c>
    </row>
    <row r="57" spans="1:32" ht="15" customHeight="1" x14ac:dyDescent="0.25">
      <c r="A57" s="3">
        <v>12</v>
      </c>
      <c r="B57" s="3"/>
      <c r="C57" s="3"/>
      <c r="L57" s="38">
        <f t="shared" si="2"/>
        <v>6385.5636363636359</v>
      </c>
      <c r="M57" s="38">
        <f t="shared" si="2"/>
        <v>6897.5636363636359</v>
      </c>
      <c r="N57" s="38">
        <f t="shared" si="2"/>
        <v>6438.0727272727272</v>
      </c>
      <c r="O57" s="38">
        <f t="shared" ref="O57:AF57" si="13">O15/1.1</f>
        <v>6877.2363636363634</v>
      </c>
      <c r="P57" s="38">
        <f t="shared" si="13"/>
        <v>7151.6454545454535</v>
      </c>
      <c r="Q57" s="38">
        <f t="shared" si="13"/>
        <v>6958.4272727272728</v>
      </c>
      <c r="R57" s="38">
        <f t="shared" si="13"/>
        <v>6832.3545454545447</v>
      </c>
      <c r="S57" s="38">
        <f t="shared" si="13"/>
        <v>6265.8727272727265</v>
      </c>
      <c r="T57" s="38">
        <f t="shared" si="13"/>
        <v>5926.0727272727272</v>
      </c>
      <c r="U57" s="38">
        <f t="shared" si="13"/>
        <v>4584.5181818181818</v>
      </c>
      <c r="V57" s="38">
        <f t="shared" si="13"/>
        <v>4714.7727272727261</v>
      </c>
      <c r="W57" s="38">
        <f t="shared" si="13"/>
        <v>4717.9363636363632</v>
      </c>
      <c r="X57" s="38">
        <f t="shared" si="13"/>
        <v>4792.7909090909088</v>
      </c>
      <c r="Y57" s="38">
        <f t="shared" si="13"/>
        <v>4665.9090909090901</v>
      </c>
      <c r="Z57" s="38">
        <f t="shared" si="13"/>
        <v>4698</v>
      </c>
      <c r="AA57" s="38">
        <f t="shared" si="13"/>
        <v>4472.2090909090912</v>
      </c>
      <c r="AB57" s="38">
        <f t="shared" si="13"/>
        <v>4654.4272727272719</v>
      </c>
      <c r="AC57" s="38">
        <f t="shared" si="13"/>
        <v>4776.9727272727268</v>
      </c>
      <c r="AD57" s="38">
        <f t="shared" si="13"/>
        <v>4740</v>
      </c>
      <c r="AE57" s="38">
        <f t="shared" si="13"/>
        <v>5446.2363636363634</v>
      </c>
      <c r="AF57" s="38">
        <f t="shared" si="13"/>
        <v>6016.7181818181816</v>
      </c>
    </row>
    <row r="58" spans="1:32" ht="15" customHeight="1" x14ac:dyDescent="0.25">
      <c r="A58" s="3">
        <v>13</v>
      </c>
      <c r="B58" s="3"/>
      <c r="C58" s="3"/>
      <c r="L58" s="38">
        <f t="shared" si="2"/>
        <v>6643.5272727272722</v>
      </c>
      <c r="M58" s="38">
        <f t="shared" si="2"/>
        <v>7311.0272727272722</v>
      </c>
      <c r="N58" s="38">
        <f t="shared" si="2"/>
        <v>6661.1636363636353</v>
      </c>
      <c r="O58" s="38">
        <f t="shared" ref="O58:AF58" si="14">O16/1.1</f>
        <v>6967.8727272727274</v>
      </c>
      <c r="P58" s="38">
        <f t="shared" si="14"/>
        <v>7355.6909090909066</v>
      </c>
      <c r="Q58" s="38">
        <f t="shared" si="14"/>
        <v>6778.3090909090897</v>
      </c>
      <c r="R58" s="38">
        <f t="shared" si="14"/>
        <v>6773.909090909091</v>
      </c>
      <c r="S58" s="38">
        <f t="shared" si="14"/>
        <v>6102.6545454545467</v>
      </c>
      <c r="T58" s="38">
        <f t="shared" si="14"/>
        <v>5956.0909090909081</v>
      </c>
      <c r="U58" s="38">
        <f t="shared" si="14"/>
        <v>6281.1454545454544</v>
      </c>
      <c r="V58" s="38">
        <f t="shared" si="14"/>
        <v>6419.7090909090903</v>
      </c>
      <c r="W58" s="38">
        <f t="shared" si="14"/>
        <v>5850.2181818181807</v>
      </c>
      <c r="X58" s="38">
        <f t="shared" si="14"/>
        <v>5728.6454545454544</v>
      </c>
      <c r="Y58" s="38">
        <f t="shared" si="14"/>
        <v>5712.8454545454542</v>
      </c>
      <c r="Z58" s="38">
        <f t="shared" si="14"/>
        <v>5742.363636363636</v>
      </c>
      <c r="AA58" s="38">
        <f t="shared" si="14"/>
        <v>5646.7545454545452</v>
      </c>
      <c r="AB58" s="38">
        <f t="shared" si="14"/>
        <v>5633.6454545454544</v>
      </c>
      <c r="AC58" s="38">
        <f t="shared" si="14"/>
        <v>5658.6727272727267</v>
      </c>
      <c r="AD58" s="38">
        <f t="shared" si="14"/>
        <v>5908.1363636363631</v>
      </c>
      <c r="AE58" s="38">
        <f t="shared" si="14"/>
        <v>5953.8090909090897</v>
      </c>
      <c r="AF58" s="38">
        <f t="shared" si="14"/>
        <v>7076.7454545454539</v>
      </c>
    </row>
    <row r="59" spans="1:32" ht="15" customHeight="1" x14ac:dyDescent="0.25">
      <c r="A59" s="3">
        <v>14</v>
      </c>
      <c r="B59" s="3"/>
      <c r="C59" s="3"/>
      <c r="L59" s="38">
        <f t="shared" si="2"/>
        <v>8436.109090909089</v>
      </c>
      <c r="M59" s="38">
        <f t="shared" si="2"/>
        <v>9005.1363636363621</v>
      </c>
      <c r="N59" s="38">
        <f t="shared" si="2"/>
        <v>8642.3454545454533</v>
      </c>
      <c r="O59" s="38">
        <f t="shared" ref="O59:AF59" si="15">O17/1.1</f>
        <v>8848.4181818181805</v>
      </c>
      <c r="P59" s="38">
        <f t="shared" si="15"/>
        <v>9225.8363636363629</v>
      </c>
      <c r="Q59" s="38">
        <f t="shared" si="15"/>
        <v>9250.181818181818</v>
      </c>
      <c r="R59" s="38">
        <f t="shared" si="15"/>
        <v>9018.1909090909066</v>
      </c>
      <c r="S59" s="38">
        <f t="shared" si="15"/>
        <v>8345.0545454545427</v>
      </c>
      <c r="T59" s="38">
        <f t="shared" si="15"/>
        <v>8790.0272727272713</v>
      </c>
      <c r="U59" s="38">
        <f t="shared" si="15"/>
        <v>7648.8454545454533</v>
      </c>
      <c r="V59" s="38">
        <f t="shared" si="15"/>
        <v>7701.6636363636353</v>
      </c>
      <c r="W59" s="38">
        <f t="shared" si="15"/>
        <v>7709.0363636363618</v>
      </c>
      <c r="X59" s="38">
        <f t="shared" si="15"/>
        <v>7486.2363636363634</v>
      </c>
      <c r="Y59" s="38">
        <f t="shared" si="15"/>
        <v>7450.454545454545</v>
      </c>
      <c r="Z59" s="38">
        <f t="shared" si="15"/>
        <v>7186.4181818181814</v>
      </c>
      <c r="AA59" s="38">
        <f t="shared" si="15"/>
        <v>7510.7363636363625</v>
      </c>
      <c r="AB59" s="38">
        <f t="shared" si="15"/>
        <v>7539.1272727272726</v>
      </c>
      <c r="AC59" s="38">
        <f t="shared" si="15"/>
        <v>7412.7636363636357</v>
      </c>
      <c r="AD59" s="38">
        <f t="shared" si="15"/>
        <v>7596.0818181818177</v>
      </c>
      <c r="AE59" s="38">
        <f t="shared" si="15"/>
        <v>8365.454545454546</v>
      </c>
      <c r="AF59" s="38">
        <f t="shared" si="15"/>
        <v>9595.6727272727258</v>
      </c>
    </row>
    <row r="60" spans="1:32" ht="15" customHeight="1" x14ac:dyDescent="0.25">
      <c r="A60" s="3">
        <v>15</v>
      </c>
      <c r="B60" s="3"/>
      <c r="C60" s="3"/>
      <c r="L60" s="38">
        <f t="shared" si="2"/>
        <v>4509.2636363636357</v>
      </c>
      <c r="M60" s="38">
        <f t="shared" si="2"/>
        <v>4883</v>
      </c>
      <c r="N60" s="38">
        <f t="shared" si="2"/>
        <v>4637.2</v>
      </c>
      <c r="O60" s="38">
        <f t="shared" ref="O60:AF60" si="16">O18/1.1</f>
        <v>5419.9181818181814</v>
      </c>
      <c r="P60" s="38">
        <f t="shared" si="16"/>
        <v>5940.5181818181809</v>
      </c>
      <c r="Q60" s="38">
        <f t="shared" si="16"/>
        <v>6007.2545454545443</v>
      </c>
      <c r="R60" s="38">
        <f t="shared" si="16"/>
        <v>5678.4272727272728</v>
      </c>
      <c r="S60" s="38">
        <f t="shared" si="16"/>
        <v>5493.245454545453</v>
      </c>
      <c r="T60" s="38">
        <f t="shared" si="16"/>
        <v>5282.6454545454544</v>
      </c>
      <c r="U60" s="38">
        <f t="shared" si="16"/>
        <v>4973.2</v>
      </c>
      <c r="V60" s="38">
        <f t="shared" si="16"/>
        <v>5025.0909090909081</v>
      </c>
      <c r="W60" s="38">
        <f t="shared" si="16"/>
        <v>4887.6727272727267</v>
      </c>
      <c r="X60" s="38">
        <f t="shared" si="16"/>
        <v>4904.8909090909092</v>
      </c>
      <c r="Y60" s="38">
        <f t="shared" si="16"/>
        <v>4716.545454545454</v>
      </c>
      <c r="Z60" s="38">
        <f t="shared" si="16"/>
        <v>4692.5090909090904</v>
      </c>
      <c r="AA60" s="38">
        <f t="shared" si="16"/>
        <v>4719.2818181818175</v>
      </c>
      <c r="AB60" s="38">
        <f t="shared" si="16"/>
        <v>5007.9181818181814</v>
      </c>
      <c r="AC60" s="38">
        <f t="shared" si="16"/>
        <v>5046.9727272727268</v>
      </c>
      <c r="AD60" s="38">
        <f t="shared" si="16"/>
        <v>5240.6545454545449</v>
      </c>
      <c r="AE60" s="38">
        <f t="shared" si="16"/>
        <v>5530.7363636363634</v>
      </c>
      <c r="AF60" s="38">
        <f t="shared" si="16"/>
        <v>6013.0363636363636</v>
      </c>
    </row>
    <row r="61" spans="1:32" ht="15" customHeight="1" x14ac:dyDescent="0.25">
      <c r="A61" s="3">
        <v>16</v>
      </c>
      <c r="B61" s="3"/>
      <c r="C61" s="3"/>
      <c r="L61" s="38">
        <f t="shared" si="2"/>
        <v>4103.181818181818</v>
      </c>
      <c r="M61" s="38">
        <f t="shared" si="2"/>
        <v>4385.863636363636</v>
      </c>
      <c r="N61" s="38">
        <f t="shared" si="2"/>
        <v>3939.1363636363635</v>
      </c>
      <c r="O61" s="38">
        <f t="shared" ref="O61:AF61" si="17">O19/1.1</f>
        <v>4427.1272727272726</v>
      </c>
      <c r="P61" s="38">
        <f t="shared" si="17"/>
        <v>4686.0363636363645</v>
      </c>
      <c r="Q61" s="38">
        <f t="shared" si="17"/>
        <v>4770.181818181818</v>
      </c>
      <c r="R61" s="38">
        <f t="shared" si="17"/>
        <v>4827.6181818181813</v>
      </c>
      <c r="S61" s="38">
        <f t="shared" si="17"/>
        <v>4014.1272727272717</v>
      </c>
      <c r="T61" s="38">
        <f t="shared" si="17"/>
        <v>3625.6272727272731</v>
      </c>
      <c r="U61" s="38">
        <f t="shared" si="17"/>
        <v>4230.5181818181809</v>
      </c>
      <c r="V61" s="38">
        <f t="shared" si="17"/>
        <v>4306.1818181818171</v>
      </c>
      <c r="W61" s="38">
        <f t="shared" si="17"/>
        <v>4319.4818181818182</v>
      </c>
      <c r="X61" s="38">
        <f t="shared" si="17"/>
        <v>4294.7636363636357</v>
      </c>
      <c r="Y61" s="38">
        <f t="shared" si="17"/>
        <v>4327.545454545454</v>
      </c>
      <c r="Z61" s="38">
        <f t="shared" si="17"/>
        <v>4162.7</v>
      </c>
      <c r="AA61" s="38">
        <f t="shared" si="17"/>
        <v>4224.7090909090912</v>
      </c>
      <c r="AB61" s="38">
        <f t="shared" si="17"/>
        <v>4363.227272727273</v>
      </c>
      <c r="AC61" s="38">
        <f t="shared" si="17"/>
        <v>4299.9363636363632</v>
      </c>
      <c r="AD61" s="38">
        <f t="shared" si="17"/>
        <v>4556.1181818181813</v>
      </c>
      <c r="AE61" s="38">
        <f t="shared" si="17"/>
        <v>4769.6727272727267</v>
      </c>
      <c r="AF61" s="38">
        <f t="shared" si="17"/>
        <v>5369.8727272727265</v>
      </c>
    </row>
    <row r="62" spans="1:32" ht="15" customHeight="1" x14ac:dyDescent="0.25">
      <c r="A62" s="3">
        <v>17</v>
      </c>
      <c r="B62" s="3"/>
      <c r="C62" s="3"/>
      <c r="L62" s="38">
        <f t="shared" si="2"/>
        <v>7808.0727272727263</v>
      </c>
      <c r="M62" s="38">
        <f t="shared" si="2"/>
        <v>8268.5</v>
      </c>
      <c r="N62" s="38">
        <f t="shared" si="2"/>
        <v>7382.0545454545454</v>
      </c>
      <c r="O62" s="38">
        <f t="shared" ref="O62:AF62" si="18">O20/1.1</f>
        <v>7738.6909090909094</v>
      </c>
      <c r="P62" s="38">
        <f t="shared" si="18"/>
        <v>8092.9</v>
      </c>
      <c r="Q62" s="38">
        <f t="shared" si="18"/>
        <v>8082.5818181818158</v>
      </c>
      <c r="R62" s="38">
        <f t="shared" si="18"/>
        <v>8027.9090909090892</v>
      </c>
      <c r="S62" s="38">
        <f t="shared" si="18"/>
        <v>7236.9363636363632</v>
      </c>
      <c r="T62" s="38">
        <f t="shared" si="18"/>
        <v>6761.3090909090924</v>
      </c>
      <c r="U62" s="38">
        <f t="shared" si="18"/>
        <v>6343.6272727272717</v>
      </c>
      <c r="V62" s="38">
        <f t="shared" si="18"/>
        <v>6004.4727272727268</v>
      </c>
      <c r="W62" s="38">
        <f t="shared" si="18"/>
        <v>5890.3272727272715</v>
      </c>
      <c r="X62" s="38">
        <f t="shared" si="18"/>
        <v>5752.6272727272726</v>
      </c>
      <c r="Y62" s="38">
        <f t="shared" si="18"/>
        <v>5702.0272727272722</v>
      </c>
      <c r="Z62" s="38">
        <f t="shared" si="18"/>
        <v>5683.6090909090908</v>
      </c>
      <c r="AA62" s="38">
        <f t="shared" si="18"/>
        <v>5464.863636363636</v>
      </c>
      <c r="AB62" s="38">
        <f t="shared" si="18"/>
        <v>5421.2909090909088</v>
      </c>
      <c r="AC62" s="38">
        <f t="shared" si="18"/>
        <v>5534.363636363636</v>
      </c>
      <c r="AD62" s="38">
        <f t="shared" si="18"/>
        <v>5685.1181818181813</v>
      </c>
      <c r="AE62" s="38">
        <f t="shared" si="18"/>
        <v>6129.6999999999989</v>
      </c>
      <c r="AF62" s="38">
        <f t="shared" si="18"/>
        <v>6871.8090909090897</v>
      </c>
    </row>
    <row r="63" spans="1:32" ht="15" customHeight="1" x14ac:dyDescent="0.25">
      <c r="A63" s="3">
        <v>18</v>
      </c>
      <c r="B63" s="3"/>
      <c r="C63" s="3"/>
      <c r="L63" s="38">
        <f t="shared" si="2"/>
        <v>7817.9363636363623</v>
      </c>
      <c r="M63" s="38">
        <f t="shared" si="2"/>
        <v>9208.0545454545445</v>
      </c>
      <c r="N63" s="38">
        <f t="shared" si="2"/>
        <v>8187.4727272727259</v>
      </c>
      <c r="O63" s="38">
        <f t="shared" ref="O63:AF63" si="19">O21/1.1</f>
        <v>7591.1363636363631</v>
      </c>
      <c r="P63" s="38">
        <f t="shared" si="19"/>
        <v>7682.745454545453</v>
      </c>
      <c r="Q63" s="38">
        <f t="shared" si="19"/>
        <v>7485.5818181818167</v>
      </c>
      <c r="R63" s="38">
        <f t="shared" si="19"/>
        <v>7359.2636363636357</v>
      </c>
      <c r="S63" s="38">
        <f t="shared" si="19"/>
        <v>6806.681818181818</v>
      </c>
      <c r="T63" s="38">
        <f t="shared" si="19"/>
        <v>6580.2636363636348</v>
      </c>
      <c r="U63" s="38">
        <f t="shared" si="19"/>
        <v>6458.0727272727272</v>
      </c>
      <c r="V63" s="38">
        <f t="shared" si="19"/>
        <v>6382.7545454545443</v>
      </c>
      <c r="W63" s="38">
        <f t="shared" si="19"/>
        <v>6281.1636363636344</v>
      </c>
      <c r="X63" s="38">
        <f t="shared" si="19"/>
        <v>6434.954545454545</v>
      </c>
      <c r="Y63" s="38">
        <f t="shared" si="19"/>
        <v>6444.6272727272726</v>
      </c>
      <c r="Z63" s="38">
        <f t="shared" si="19"/>
        <v>6288.8363636363638</v>
      </c>
      <c r="AA63" s="38">
        <f t="shared" si="19"/>
        <v>6144.0727272727263</v>
      </c>
      <c r="AB63" s="38">
        <f t="shared" si="19"/>
        <v>6095.6272727272717</v>
      </c>
      <c r="AC63" s="38">
        <f t="shared" si="19"/>
        <v>6290.454545454545</v>
      </c>
      <c r="AD63" s="38">
        <f t="shared" si="19"/>
        <v>6237.7363636363634</v>
      </c>
      <c r="AE63" s="38">
        <f t="shared" si="19"/>
        <v>7111.7999999999993</v>
      </c>
      <c r="AF63" s="38">
        <f t="shared" si="19"/>
        <v>7920.3727272727265</v>
      </c>
    </row>
    <row r="64" spans="1:32" ht="15" customHeight="1" x14ac:dyDescent="0.25">
      <c r="A64" s="3">
        <v>19</v>
      </c>
      <c r="B64" s="3"/>
      <c r="C64" s="3"/>
      <c r="L64" s="38">
        <f t="shared" si="2"/>
        <v>4701.2909090909088</v>
      </c>
      <c r="M64" s="38">
        <f t="shared" si="2"/>
        <v>4236.7999999999993</v>
      </c>
      <c r="N64" s="38">
        <f t="shared" si="2"/>
        <v>4059.2090909090907</v>
      </c>
      <c r="O64" s="38">
        <f t="shared" ref="O64:AF64" si="20">O22/1.1</f>
        <v>4240.8590909090899</v>
      </c>
      <c r="P64" s="38">
        <f t="shared" si="20"/>
        <v>4334.2545454545452</v>
      </c>
      <c r="Q64" s="38">
        <f t="shared" si="20"/>
        <v>4035.50909090909</v>
      </c>
      <c r="R64" s="38">
        <f t="shared" si="20"/>
        <v>4148.6909090909094</v>
      </c>
      <c r="S64" s="38">
        <f t="shared" si="20"/>
        <v>3715.9090909090901</v>
      </c>
      <c r="T64" s="38">
        <f t="shared" si="20"/>
        <v>3599.2909090909088</v>
      </c>
      <c r="U64" s="38">
        <f t="shared" si="20"/>
        <v>3689.8545454545447</v>
      </c>
      <c r="V64" s="38">
        <f t="shared" si="20"/>
        <v>3526.4999999999995</v>
      </c>
      <c r="W64" s="38">
        <f t="shared" si="20"/>
        <v>3450.5</v>
      </c>
      <c r="X64" s="38">
        <f t="shared" si="20"/>
        <v>3340.2909090909088</v>
      </c>
      <c r="Y64" s="38">
        <f t="shared" si="20"/>
        <v>3318.8090909090906</v>
      </c>
      <c r="Z64" s="38">
        <f t="shared" si="20"/>
        <v>3342.9454545454541</v>
      </c>
      <c r="AA64" s="38">
        <f t="shared" si="20"/>
        <v>3154.0181818181818</v>
      </c>
      <c r="AB64" s="38">
        <f t="shared" si="20"/>
        <v>3195.7999999999997</v>
      </c>
      <c r="AC64" s="38">
        <f t="shared" si="20"/>
        <v>3297.818181818182</v>
      </c>
      <c r="AD64" s="38">
        <f t="shared" si="20"/>
        <v>3602.2181818181816</v>
      </c>
      <c r="AE64" s="38">
        <f t="shared" si="20"/>
        <v>3808.9545454545455</v>
      </c>
      <c r="AF64" s="38">
        <f t="shared" si="20"/>
        <v>4520.727272727273</v>
      </c>
    </row>
    <row r="65" spans="1:32" x14ac:dyDescent="0.25">
      <c r="A65" s="3">
        <v>20</v>
      </c>
      <c r="B65" s="3"/>
      <c r="C65" s="3"/>
      <c r="L65" s="38">
        <f t="shared" si="2"/>
        <v>8045.2181818181807</v>
      </c>
      <c r="M65" s="38">
        <f t="shared" si="2"/>
        <v>9534.5090909090886</v>
      </c>
      <c r="N65" s="38">
        <f t="shared" si="2"/>
        <v>8734.2454545454548</v>
      </c>
      <c r="O65" s="38">
        <f t="shared" ref="O65:AF65" si="21">O23/1.1</f>
        <v>9013.2818181818166</v>
      </c>
      <c r="P65" s="38">
        <f t="shared" si="21"/>
        <v>9149.654545454543</v>
      </c>
      <c r="Q65" s="38">
        <f t="shared" si="21"/>
        <v>8899.1363636363621</v>
      </c>
      <c r="R65" s="38">
        <f t="shared" si="21"/>
        <v>8811.5909090909081</v>
      </c>
      <c r="S65" s="38">
        <f t="shared" si="21"/>
        <v>8412.9</v>
      </c>
      <c r="T65" s="38">
        <f t="shared" si="21"/>
        <v>7956.4727272727278</v>
      </c>
      <c r="U65" s="38">
        <f t="shared" si="21"/>
        <v>7524.0727272727263</v>
      </c>
      <c r="V65" s="38">
        <f t="shared" si="21"/>
        <v>7516.5818181818158</v>
      </c>
      <c r="W65" s="38">
        <f t="shared" si="21"/>
        <v>7715.1363636363631</v>
      </c>
      <c r="X65" s="38">
        <f t="shared" si="21"/>
        <v>7347.5818181818177</v>
      </c>
      <c r="Y65" s="38">
        <f t="shared" si="21"/>
        <v>7445.6363636363631</v>
      </c>
      <c r="Z65" s="38">
        <f t="shared" si="21"/>
        <v>7504.8454545454542</v>
      </c>
      <c r="AA65" s="38">
        <f t="shared" si="21"/>
        <v>7376.1909090909085</v>
      </c>
      <c r="AB65" s="38">
        <f t="shared" si="21"/>
        <v>7418.8272727272724</v>
      </c>
      <c r="AC65" s="38">
        <f t="shared" si="21"/>
        <v>7523.545454545454</v>
      </c>
      <c r="AD65" s="38">
        <f t="shared" si="21"/>
        <v>7434.7</v>
      </c>
      <c r="AE65" s="38">
        <f t="shared" si="21"/>
        <v>8118.0181818181809</v>
      </c>
      <c r="AF65" s="38">
        <f t="shared" si="21"/>
        <v>8785.8272727272724</v>
      </c>
    </row>
    <row r="66" spans="1:32" x14ac:dyDescent="0.25">
      <c r="A66" s="3">
        <v>21</v>
      </c>
      <c r="B66" s="3"/>
      <c r="C66" s="3"/>
      <c r="L66" s="38">
        <f t="shared" si="2"/>
        <v>3769.9090909090901</v>
      </c>
      <c r="M66" s="38">
        <f t="shared" si="2"/>
        <v>3496.3909090909092</v>
      </c>
      <c r="N66" s="38">
        <f t="shared" si="2"/>
        <v>2462.9818181818182</v>
      </c>
      <c r="O66" s="38">
        <f t="shared" ref="O66:AF66" si="22">O24/1.1</f>
        <v>3416.3454545454542</v>
      </c>
      <c r="P66" s="38">
        <f t="shared" si="22"/>
        <v>3128.5818181818186</v>
      </c>
      <c r="Q66" s="38">
        <f t="shared" si="22"/>
        <v>3488.7818181818179</v>
      </c>
      <c r="R66" s="38">
        <f t="shared" si="22"/>
        <v>3613.4454545454541</v>
      </c>
      <c r="S66" s="38">
        <f t="shared" si="22"/>
        <v>3499.3727272727269</v>
      </c>
      <c r="T66" s="38">
        <f t="shared" si="22"/>
        <v>3430.9181818181823</v>
      </c>
      <c r="U66" s="38">
        <f t="shared" si="22"/>
        <v>3669.2999999999993</v>
      </c>
      <c r="V66" s="38">
        <f t="shared" si="22"/>
        <v>3584.8545454545451</v>
      </c>
      <c r="W66" s="38">
        <f t="shared" si="22"/>
        <v>3525.6636363636362</v>
      </c>
      <c r="X66" s="38">
        <f t="shared" si="22"/>
        <v>3507.7090909090907</v>
      </c>
      <c r="Y66" s="38">
        <f t="shared" si="22"/>
        <v>3375.0909090909086</v>
      </c>
      <c r="Z66" s="38">
        <f t="shared" si="22"/>
        <v>3365.1181818181817</v>
      </c>
      <c r="AA66" s="38">
        <f t="shared" si="22"/>
        <v>3384.3454545454542</v>
      </c>
      <c r="AB66" s="38">
        <f t="shared" si="22"/>
        <v>3439.2636363636361</v>
      </c>
      <c r="AC66" s="38">
        <f t="shared" si="22"/>
        <v>3469.1454545454544</v>
      </c>
      <c r="AD66" s="38">
        <f t="shared" si="22"/>
        <v>3547.1272727272726</v>
      </c>
      <c r="AE66" s="38">
        <f t="shared" si="22"/>
        <v>3580.1909090909089</v>
      </c>
      <c r="AF66" s="38">
        <f t="shared" si="22"/>
        <v>3907.0181818181818</v>
      </c>
    </row>
    <row r="67" spans="1:32" x14ac:dyDescent="0.25">
      <c r="A67" s="3">
        <v>22</v>
      </c>
      <c r="B67" s="3"/>
      <c r="C67" s="3"/>
      <c r="L67" s="38">
        <f t="shared" ref="L67:N80" si="23">L25/1.1</f>
        <v>4631.3</v>
      </c>
      <c r="M67" s="38">
        <f t="shared" si="23"/>
        <v>5420.4363636363632</v>
      </c>
      <c r="N67" s="38">
        <f t="shared" si="23"/>
        <v>4864.0545454545454</v>
      </c>
      <c r="O67" s="38">
        <f t="shared" ref="O67:AF67" si="24">O25/1.1</f>
        <v>5350.3909090909092</v>
      </c>
      <c r="P67" s="38">
        <f t="shared" si="24"/>
        <v>5552.4363636363632</v>
      </c>
      <c r="Q67" s="38">
        <f t="shared" si="24"/>
        <v>5517.2909090909088</v>
      </c>
      <c r="R67" s="38">
        <f t="shared" si="24"/>
        <v>5792.6363636363621</v>
      </c>
      <c r="S67" s="38">
        <f t="shared" si="24"/>
        <v>5067.2727272727261</v>
      </c>
      <c r="T67" s="38">
        <f t="shared" si="24"/>
        <v>5081.8909090909092</v>
      </c>
      <c r="U67" s="38">
        <f t="shared" si="24"/>
        <v>4736.954545454545</v>
      </c>
      <c r="V67" s="38">
        <f t="shared" si="24"/>
        <v>4233.454545454545</v>
      </c>
      <c r="W67" s="38">
        <f t="shared" si="24"/>
        <v>4292.5545454545445</v>
      </c>
      <c r="X67" s="38">
        <f t="shared" si="24"/>
        <v>3904.8272727272729</v>
      </c>
      <c r="Y67" s="38">
        <f t="shared" si="24"/>
        <v>4123.7909090909088</v>
      </c>
      <c r="Z67" s="38">
        <f t="shared" si="24"/>
        <v>4392.4272727272728</v>
      </c>
      <c r="AA67" s="38">
        <f t="shared" si="24"/>
        <v>4315.8818181818178</v>
      </c>
      <c r="AB67" s="38">
        <f t="shared" si="24"/>
        <v>4377.1454545454535</v>
      </c>
      <c r="AC67" s="38">
        <f t="shared" si="24"/>
        <v>4403.3454545454542</v>
      </c>
      <c r="AD67" s="38">
        <f t="shared" si="24"/>
        <v>4683.1636363636353</v>
      </c>
      <c r="AE67" s="38">
        <f t="shared" si="24"/>
        <v>3549.7272727272721</v>
      </c>
      <c r="AF67" s="38">
        <f t="shared" si="24"/>
        <v>4207.9727272727278</v>
      </c>
    </row>
    <row r="68" spans="1:32" x14ac:dyDescent="0.25">
      <c r="A68" s="3">
        <v>23</v>
      </c>
      <c r="B68" s="3"/>
      <c r="C68" s="3"/>
      <c r="L68" s="38">
        <f t="shared" si="23"/>
        <v>2547.2363636363634</v>
      </c>
      <c r="M68" s="38">
        <f t="shared" si="23"/>
        <v>2858.2272727272725</v>
      </c>
      <c r="N68" s="38">
        <f t="shared" si="23"/>
        <v>2915.5727272727272</v>
      </c>
      <c r="O68" s="38">
        <f t="shared" ref="O68:AF68" si="25">O26/1.1</f>
        <v>3360.6363636363635</v>
      </c>
      <c r="P68" s="38">
        <f t="shared" si="25"/>
        <v>3497.4272727272719</v>
      </c>
      <c r="Q68" s="38">
        <f t="shared" si="25"/>
        <v>3553.5272727272722</v>
      </c>
      <c r="R68" s="38">
        <f t="shared" si="25"/>
        <v>3660.4363636363628</v>
      </c>
      <c r="S68" s="38">
        <f t="shared" si="25"/>
        <v>3476.9272727272723</v>
      </c>
      <c r="T68" s="38">
        <f t="shared" si="25"/>
        <v>3375.8272727272729</v>
      </c>
      <c r="U68" s="38">
        <f t="shared" si="25"/>
        <v>3235.0090909090904</v>
      </c>
      <c r="V68" s="38">
        <f t="shared" si="25"/>
        <v>3139.4999999999995</v>
      </c>
      <c r="W68" s="38">
        <f t="shared" si="25"/>
        <v>3161.9545454545455</v>
      </c>
      <c r="X68" s="38">
        <f t="shared" si="25"/>
        <v>2963.7909090909088</v>
      </c>
      <c r="Y68" s="38">
        <f t="shared" si="25"/>
        <v>2931.681818181818</v>
      </c>
      <c r="Z68" s="38">
        <f t="shared" si="25"/>
        <v>2966.3272727272724</v>
      </c>
      <c r="AA68" s="38">
        <f t="shared" si="25"/>
        <v>3115.5999999999995</v>
      </c>
      <c r="AB68" s="38">
        <f t="shared" si="25"/>
        <v>3192.6363636363635</v>
      </c>
      <c r="AC68" s="38">
        <f t="shared" si="25"/>
        <v>3177.1</v>
      </c>
      <c r="AD68" s="38">
        <f t="shared" si="25"/>
        <v>3236.5</v>
      </c>
      <c r="AE68" s="38">
        <f t="shared" si="25"/>
        <v>4304.9454545454546</v>
      </c>
      <c r="AF68" s="38">
        <f t="shared" si="25"/>
        <v>5024.0636363636359</v>
      </c>
    </row>
    <row r="69" spans="1:32" x14ac:dyDescent="0.25">
      <c r="A69" s="3">
        <v>24</v>
      </c>
      <c r="B69" s="3"/>
      <c r="C69" s="3"/>
      <c r="L69" s="38">
        <f t="shared" si="23"/>
        <v>2905.1363636363635</v>
      </c>
      <c r="M69" s="38">
        <f t="shared" si="23"/>
        <v>863.97272727272718</v>
      </c>
      <c r="N69" s="38">
        <f t="shared" si="23"/>
        <v>223.77272727272725</v>
      </c>
      <c r="O69" s="38">
        <f t="shared" ref="O69:AF69" si="26">O27/1.1</f>
        <v>345.15454545454537</v>
      </c>
      <c r="P69" s="38">
        <f t="shared" si="26"/>
        <v>1347.9999999999998</v>
      </c>
      <c r="Q69" s="38">
        <f t="shared" si="26"/>
        <v>2483.2818181818179</v>
      </c>
      <c r="R69" s="38">
        <f t="shared" si="26"/>
        <v>2824.2181818181816</v>
      </c>
      <c r="S69" s="38">
        <f t="shared" si="26"/>
        <v>2634.5727272727272</v>
      </c>
      <c r="T69" s="38">
        <f t="shared" si="26"/>
        <v>2525.9272727272723</v>
      </c>
      <c r="U69" s="38">
        <f t="shared" si="26"/>
        <v>2095.5909090909086</v>
      </c>
      <c r="V69" s="38">
        <f t="shared" si="26"/>
        <v>2270.8363636363633</v>
      </c>
      <c r="W69" s="38">
        <f t="shared" si="26"/>
        <v>1959.9090909090903</v>
      </c>
      <c r="X69" s="38">
        <f t="shared" si="26"/>
        <v>1782.2636363636361</v>
      </c>
      <c r="Y69" s="38">
        <f t="shared" si="26"/>
        <v>1851.681818181818</v>
      </c>
      <c r="Z69" s="38">
        <f t="shared" si="26"/>
        <v>1877.2272727272725</v>
      </c>
      <c r="AA69" s="38">
        <f t="shared" si="26"/>
        <v>2906.1727272727271</v>
      </c>
      <c r="AB69" s="38">
        <f t="shared" si="26"/>
        <v>2433.4363636363637</v>
      </c>
      <c r="AC69" s="38">
        <f t="shared" si="26"/>
        <v>2059.6909090909089</v>
      </c>
      <c r="AD69" s="38">
        <f t="shared" si="26"/>
        <v>1973.2363636363634</v>
      </c>
      <c r="AE69" s="38">
        <f t="shared" si="26"/>
        <v>2469.0545454545454</v>
      </c>
      <c r="AF69" s="38">
        <f t="shared" si="26"/>
        <v>2757.6181818181817</v>
      </c>
    </row>
    <row r="70" spans="1:32" x14ac:dyDescent="0.25">
      <c r="A70" s="3">
        <v>25</v>
      </c>
      <c r="B70" s="3"/>
      <c r="C70" s="3"/>
      <c r="L70" s="38">
        <f t="shared" si="23"/>
        <v>4438.5727272727272</v>
      </c>
      <c r="M70" s="38">
        <f t="shared" si="23"/>
        <v>4686.1272727272717</v>
      </c>
      <c r="N70" s="38">
        <f t="shared" si="23"/>
        <v>4491.2</v>
      </c>
      <c r="O70" s="38">
        <f t="shared" ref="O70:AF70" si="27">O28/1.1</f>
        <v>4621.4818181818182</v>
      </c>
      <c r="P70" s="38">
        <f t="shared" si="27"/>
        <v>4506.5636363636359</v>
      </c>
      <c r="Q70" s="38">
        <f t="shared" si="27"/>
        <v>4166.7818181818175</v>
      </c>
      <c r="R70" s="38">
        <f t="shared" si="27"/>
        <v>4329.5363636363627</v>
      </c>
      <c r="S70" s="38">
        <f t="shared" si="27"/>
        <v>4536.3363636363647</v>
      </c>
      <c r="T70" s="38">
        <f t="shared" si="27"/>
        <v>3984.8636363636365</v>
      </c>
      <c r="U70" s="38">
        <f t="shared" si="27"/>
        <v>4407.6636363636362</v>
      </c>
      <c r="V70" s="38">
        <f t="shared" si="27"/>
        <v>4188.7363636363634</v>
      </c>
      <c r="W70" s="38">
        <f t="shared" si="27"/>
        <v>4143.2999999999993</v>
      </c>
      <c r="X70" s="38">
        <f t="shared" si="27"/>
        <v>4082.9272727272728</v>
      </c>
      <c r="Y70" s="38">
        <f t="shared" si="27"/>
        <v>4555.863636363636</v>
      </c>
      <c r="Z70" s="38">
        <f t="shared" si="27"/>
        <v>4392.1181818181813</v>
      </c>
      <c r="AA70" s="38">
        <f t="shared" si="27"/>
        <v>4455.9636363636364</v>
      </c>
      <c r="AB70" s="38">
        <f t="shared" si="27"/>
        <v>4128.909090909091</v>
      </c>
      <c r="AC70" s="38">
        <f t="shared" si="27"/>
        <v>4366.0999999999995</v>
      </c>
      <c r="AD70" s="38">
        <f t="shared" si="27"/>
        <v>4319.6909090909085</v>
      </c>
      <c r="AE70" s="38">
        <f t="shared" si="27"/>
        <v>4548.8999999999996</v>
      </c>
      <c r="AF70" s="38">
        <f t="shared" si="27"/>
        <v>5008.6545454545458</v>
      </c>
    </row>
    <row r="71" spans="1:32" x14ac:dyDescent="0.25">
      <c r="A71" s="3">
        <v>26</v>
      </c>
      <c r="B71" s="3"/>
      <c r="C71" s="3"/>
      <c r="L71" s="38">
        <f t="shared" si="23"/>
        <v>5821.5272727272722</v>
      </c>
      <c r="M71" s="38">
        <f t="shared" si="23"/>
        <v>6503.2999999999993</v>
      </c>
      <c r="N71" s="38">
        <f t="shared" si="23"/>
        <v>5966.1909090909094</v>
      </c>
      <c r="O71" s="38">
        <f t="shared" ref="O71:AF71" si="28">O29/1.1</f>
        <v>6362.6181818181813</v>
      </c>
      <c r="P71" s="38">
        <f t="shared" si="28"/>
        <v>6905.8545454545456</v>
      </c>
      <c r="Q71" s="38">
        <f t="shared" si="28"/>
        <v>6730.2454545454539</v>
      </c>
      <c r="R71" s="38">
        <f t="shared" si="28"/>
        <v>6450.3727272727274</v>
      </c>
      <c r="S71" s="38">
        <f t="shared" si="28"/>
        <v>5893.3</v>
      </c>
      <c r="T71" s="38">
        <f t="shared" si="28"/>
        <v>5810.9181818181814</v>
      </c>
      <c r="U71" s="38">
        <f t="shared" si="28"/>
        <v>5600.1181818181813</v>
      </c>
      <c r="V71" s="38">
        <f t="shared" si="28"/>
        <v>5433.5363636363636</v>
      </c>
      <c r="W71" s="38">
        <f t="shared" si="28"/>
        <v>5393.0727272727272</v>
      </c>
      <c r="X71" s="38">
        <f t="shared" si="28"/>
        <v>5706.7818181818175</v>
      </c>
      <c r="Y71" s="38">
        <f t="shared" si="28"/>
        <v>5466.8272727272724</v>
      </c>
      <c r="Z71" s="38">
        <f t="shared" si="28"/>
        <v>5197.590909090909</v>
      </c>
      <c r="AA71" s="38">
        <f t="shared" si="28"/>
        <v>5266.6363636363631</v>
      </c>
      <c r="AB71" s="38">
        <f t="shared" si="28"/>
        <v>5494.4181818181814</v>
      </c>
      <c r="AC71" s="38">
        <f t="shared" si="28"/>
        <v>5449.6999999999989</v>
      </c>
      <c r="AD71" s="38">
        <f t="shared" si="28"/>
        <v>5790.7636363636357</v>
      </c>
      <c r="AE71" s="38">
        <f t="shared" si="28"/>
        <v>5913.2363636363616</v>
      </c>
      <c r="AF71" s="38">
        <f t="shared" si="28"/>
        <v>6716.4999999999991</v>
      </c>
    </row>
    <row r="72" spans="1:32" x14ac:dyDescent="0.25">
      <c r="A72" s="3">
        <v>27</v>
      </c>
      <c r="B72" s="3"/>
      <c r="C72" s="3"/>
      <c r="L72" s="38">
        <f t="shared" si="23"/>
        <v>9697.2727272727261</v>
      </c>
      <c r="M72" s="38">
        <f t="shared" si="23"/>
        <v>10069.90909090909</v>
      </c>
      <c r="N72" s="38">
        <f t="shared" si="23"/>
        <v>9462.8909090909092</v>
      </c>
      <c r="O72" s="38">
        <f t="shared" ref="O72:AF72" si="29">O30/1.1</f>
        <v>9735.9636363636364</v>
      </c>
      <c r="P72" s="38">
        <f t="shared" si="29"/>
        <v>10039.790909090909</v>
      </c>
      <c r="Q72" s="38">
        <f t="shared" si="29"/>
        <v>9780.3363636363611</v>
      </c>
      <c r="R72" s="38">
        <f t="shared" si="29"/>
        <v>9591.6545454545449</v>
      </c>
      <c r="S72" s="38">
        <f t="shared" si="29"/>
        <v>9536.2454545454548</v>
      </c>
      <c r="T72" s="38">
        <f t="shared" si="29"/>
        <v>9588.745454545453</v>
      </c>
      <c r="U72" s="38">
        <f t="shared" si="29"/>
        <v>8212.181818181818</v>
      </c>
      <c r="V72" s="38">
        <f t="shared" si="29"/>
        <v>8118.3454545454542</v>
      </c>
      <c r="W72" s="38">
        <f t="shared" si="29"/>
        <v>7848.0363636363627</v>
      </c>
      <c r="X72" s="38">
        <f t="shared" si="29"/>
        <v>7865.2363636363634</v>
      </c>
      <c r="Y72" s="38">
        <f t="shared" si="29"/>
        <v>7352.6090909090899</v>
      </c>
      <c r="Z72" s="38">
        <f t="shared" si="29"/>
        <v>7120.1727272727267</v>
      </c>
      <c r="AA72" s="38">
        <f t="shared" si="29"/>
        <v>7184.5090909090904</v>
      </c>
      <c r="AB72" s="38">
        <f t="shared" si="29"/>
        <v>7705.7272727272712</v>
      </c>
      <c r="AC72" s="38">
        <f t="shared" si="29"/>
        <v>7534.5909090909081</v>
      </c>
      <c r="AD72" s="38">
        <f t="shared" si="29"/>
        <v>7553.2636363636357</v>
      </c>
      <c r="AE72" s="38">
        <f t="shared" si="29"/>
        <v>8834.8272727272724</v>
      </c>
      <c r="AF72" s="38">
        <f t="shared" si="29"/>
        <v>9681.7818181818166</v>
      </c>
    </row>
    <row r="73" spans="1:32" x14ac:dyDescent="0.25">
      <c r="A73" s="3">
        <v>28</v>
      </c>
      <c r="B73" s="3"/>
      <c r="C73" s="3"/>
      <c r="L73" s="38">
        <f t="shared" si="23"/>
        <v>5218.1727272727267</v>
      </c>
      <c r="M73" s="38">
        <f t="shared" si="23"/>
        <v>6159.7909090909088</v>
      </c>
      <c r="N73" s="38">
        <f t="shared" si="23"/>
        <v>5910.7999999999993</v>
      </c>
      <c r="O73" s="38">
        <f t="shared" ref="O73:AF73" si="30">O31/1.1</f>
        <v>6226.0272727272713</v>
      </c>
      <c r="P73" s="38">
        <f t="shared" si="30"/>
        <v>6223.6181818181822</v>
      </c>
      <c r="Q73" s="38">
        <f t="shared" si="30"/>
        <v>6278.2181818181825</v>
      </c>
      <c r="R73" s="38">
        <f t="shared" si="30"/>
        <v>6565.2181818181807</v>
      </c>
      <c r="S73" s="38">
        <f t="shared" si="30"/>
        <v>6260.8181818181811</v>
      </c>
      <c r="T73" s="38">
        <f t="shared" si="30"/>
        <v>6034.0454545454559</v>
      </c>
      <c r="U73" s="38">
        <f t="shared" si="30"/>
        <v>5649.5999999999995</v>
      </c>
      <c r="V73" s="38">
        <f t="shared" si="30"/>
        <v>5713.181818181818</v>
      </c>
      <c r="W73" s="38">
        <f t="shared" si="30"/>
        <v>5660.4</v>
      </c>
      <c r="X73" s="38">
        <f t="shared" si="30"/>
        <v>5607.090909090909</v>
      </c>
      <c r="Y73" s="38">
        <f t="shared" si="30"/>
        <v>5632.4272727272719</v>
      </c>
      <c r="Z73" s="38">
        <f t="shared" si="30"/>
        <v>5608.4727272727268</v>
      </c>
      <c r="AA73" s="38">
        <f t="shared" si="30"/>
        <v>5664.8454545454542</v>
      </c>
      <c r="AB73" s="38">
        <f t="shared" si="30"/>
        <v>5858.5909090909081</v>
      </c>
      <c r="AC73" s="38">
        <f t="shared" si="30"/>
        <v>6078.6909090909094</v>
      </c>
      <c r="AD73" s="38">
        <f t="shared" si="30"/>
        <v>6265.5090909090904</v>
      </c>
      <c r="AE73" s="38">
        <f t="shared" si="30"/>
        <v>6266.2818181818175</v>
      </c>
      <c r="AF73" s="38">
        <f t="shared" si="30"/>
        <v>6973.7272727272721</v>
      </c>
    </row>
    <row r="74" spans="1:32" x14ac:dyDescent="0.25">
      <c r="A74" s="3">
        <v>29</v>
      </c>
      <c r="B74" s="3"/>
      <c r="C74" s="3"/>
      <c r="L74" s="38">
        <f t="shared" si="23"/>
        <v>2236.3999999999996</v>
      </c>
      <c r="M74" s="38">
        <f t="shared" si="23"/>
        <v>2074.9363636363632</v>
      </c>
      <c r="N74" s="38">
        <f t="shared" si="23"/>
        <v>2055.9090909090905</v>
      </c>
      <c r="O74" s="38">
        <f t="shared" ref="O74:AF74" si="31">O32/1.1</f>
        <v>2425.0272727272727</v>
      </c>
      <c r="P74" s="38">
        <f t="shared" si="31"/>
        <v>2331.5181818181813</v>
      </c>
      <c r="Q74" s="38">
        <f t="shared" si="31"/>
        <v>2268.6636363636362</v>
      </c>
      <c r="R74" s="38">
        <f t="shared" si="31"/>
        <v>2382.6181818181817</v>
      </c>
      <c r="S74" s="38">
        <f t="shared" si="31"/>
        <v>2242.454545454545</v>
      </c>
      <c r="T74" s="38">
        <f t="shared" si="31"/>
        <v>2091.1545454545453</v>
      </c>
      <c r="U74" s="38">
        <f t="shared" si="31"/>
        <v>1904.6999999999998</v>
      </c>
      <c r="V74" s="38">
        <f t="shared" si="31"/>
        <v>1938.454545454545</v>
      </c>
      <c r="W74" s="38">
        <f t="shared" si="31"/>
        <v>2031.4545454545457</v>
      </c>
      <c r="X74" s="38">
        <f t="shared" si="31"/>
        <v>1986.6727272727273</v>
      </c>
      <c r="Y74" s="38">
        <f t="shared" si="31"/>
        <v>1901.5181818181818</v>
      </c>
      <c r="Z74" s="38">
        <f t="shared" si="31"/>
        <v>1907.3090909090906</v>
      </c>
      <c r="AA74" s="38">
        <f t="shared" si="31"/>
        <v>1881.0636363636363</v>
      </c>
      <c r="AB74" s="38">
        <f t="shared" si="31"/>
        <v>1947.0636363636361</v>
      </c>
      <c r="AC74" s="38">
        <f t="shared" si="31"/>
        <v>1977.7181818181814</v>
      </c>
      <c r="AD74" s="38">
        <f t="shared" si="31"/>
        <v>1989.9363636363632</v>
      </c>
      <c r="AE74" s="38">
        <f t="shared" si="31"/>
        <v>2011.5</v>
      </c>
      <c r="AF74" s="38">
        <f t="shared" si="31"/>
        <v>1969.1545454545455</v>
      </c>
    </row>
    <row r="75" spans="1:32" x14ac:dyDescent="0.25">
      <c r="A75" s="3">
        <v>30</v>
      </c>
      <c r="B75" s="3"/>
      <c r="C75" s="3"/>
      <c r="L75" s="38">
        <f t="shared" si="23"/>
        <v>6547.1818181818171</v>
      </c>
      <c r="M75" s="38">
        <f t="shared" si="23"/>
        <v>7475.1181818181803</v>
      </c>
      <c r="N75" s="38">
        <f t="shared" si="23"/>
        <v>7205.0818181818177</v>
      </c>
      <c r="O75" s="38">
        <f t="shared" ref="O75:AF75" si="32">O33/1.1</f>
        <v>7764.5363636363627</v>
      </c>
      <c r="P75" s="38">
        <f t="shared" si="32"/>
        <v>7823.0545454545454</v>
      </c>
      <c r="Q75" s="38">
        <f t="shared" si="32"/>
        <v>7780.1272727272735</v>
      </c>
      <c r="R75" s="38">
        <f t="shared" si="32"/>
        <v>7933.6636363636362</v>
      </c>
      <c r="S75" s="38">
        <f t="shared" si="32"/>
        <v>7414.7272727272721</v>
      </c>
      <c r="T75" s="38">
        <f t="shared" si="32"/>
        <v>6981.1181818181813</v>
      </c>
      <c r="U75" s="38">
        <f t="shared" si="32"/>
        <v>6296.9999999999991</v>
      </c>
      <c r="V75" s="38">
        <f t="shared" si="32"/>
        <v>6008.8727272727274</v>
      </c>
      <c r="W75" s="38">
        <f t="shared" si="32"/>
        <v>6062.5636363636359</v>
      </c>
      <c r="X75" s="38">
        <f t="shared" si="32"/>
        <v>6002.5363636363627</v>
      </c>
      <c r="Y75" s="38">
        <f t="shared" si="32"/>
        <v>6015.1181818181813</v>
      </c>
      <c r="Z75" s="38">
        <f t="shared" si="32"/>
        <v>5991.1272727272717</v>
      </c>
      <c r="AA75" s="38">
        <f t="shared" si="32"/>
        <v>5904.4818181818182</v>
      </c>
      <c r="AB75" s="38">
        <f t="shared" si="32"/>
        <v>6053.2090909090903</v>
      </c>
      <c r="AC75" s="38">
        <f t="shared" si="32"/>
        <v>6134.5090909090914</v>
      </c>
      <c r="AD75" s="38">
        <f t="shared" si="32"/>
        <v>6218.681818181818</v>
      </c>
      <c r="AE75" s="38">
        <f t="shared" si="32"/>
        <v>6630.699999999998</v>
      </c>
      <c r="AF75" s="38">
        <f t="shared" si="32"/>
        <v>7743.7272727272721</v>
      </c>
    </row>
    <row r="76" spans="1:32" x14ac:dyDescent="0.25">
      <c r="A76" s="3">
        <v>31</v>
      </c>
      <c r="B76" s="3"/>
      <c r="C76" s="3"/>
      <c r="L76" s="38">
        <f t="shared" si="23"/>
        <v>10201.209090909089</v>
      </c>
      <c r="M76" s="38">
        <f t="shared" si="23"/>
        <v>11403.936363636363</v>
      </c>
      <c r="N76" s="38">
        <f t="shared" si="23"/>
        <v>11955.445454545454</v>
      </c>
      <c r="O76" s="38">
        <f t="shared" ref="O76:AF76" si="33">O34/1.1</f>
        <v>12337.763636363634</v>
      </c>
      <c r="P76" s="38">
        <f t="shared" si="33"/>
        <v>12279.281818181818</v>
      </c>
      <c r="Q76" s="38">
        <f t="shared" si="33"/>
        <v>11560.554545454546</v>
      </c>
      <c r="R76" s="38">
        <f t="shared" si="33"/>
        <v>11514.599999999999</v>
      </c>
      <c r="S76" s="38">
        <f t="shared" si="33"/>
        <v>11188.109090909089</v>
      </c>
      <c r="T76" s="38">
        <f t="shared" si="33"/>
        <v>10384.999999999998</v>
      </c>
      <c r="U76" s="38">
        <f t="shared" si="33"/>
        <v>10127.990909090908</v>
      </c>
      <c r="V76" s="38">
        <f t="shared" si="33"/>
        <v>9873.2545454545452</v>
      </c>
      <c r="W76" s="38">
        <f t="shared" si="33"/>
        <v>9406.7818181818184</v>
      </c>
      <c r="X76" s="38">
        <f t="shared" si="33"/>
        <v>9009.1636363636353</v>
      </c>
      <c r="Y76" s="38">
        <f t="shared" si="33"/>
        <v>9168.5999999999985</v>
      </c>
      <c r="Z76" s="38">
        <f t="shared" si="33"/>
        <v>9262.9181818181805</v>
      </c>
      <c r="AA76" s="38">
        <f t="shared" si="33"/>
        <v>9446.6181818181813</v>
      </c>
      <c r="AB76" s="38">
        <f t="shared" si="33"/>
        <v>10086.745454545453</v>
      </c>
      <c r="AC76" s="38">
        <f t="shared" si="33"/>
        <v>10754.336363636363</v>
      </c>
      <c r="AD76" s="38">
        <f t="shared" si="33"/>
        <v>10733.418181818181</v>
      </c>
      <c r="AE76" s="38">
        <f t="shared" si="33"/>
        <v>11637.627272727274</v>
      </c>
      <c r="AF76" s="38">
        <f t="shared" si="33"/>
        <v>13405.799999999997</v>
      </c>
    </row>
    <row r="77" spans="1:32" x14ac:dyDescent="0.25">
      <c r="A77" s="3">
        <v>32</v>
      </c>
      <c r="B77" s="3"/>
      <c r="C77" s="3"/>
      <c r="L77" s="38">
        <f t="shared" si="23"/>
        <v>9828.4181818181805</v>
      </c>
      <c r="M77" s="38">
        <f t="shared" si="23"/>
        <v>10603.00909090909</v>
      </c>
      <c r="N77" s="38">
        <f t="shared" si="23"/>
        <v>10898.136363636364</v>
      </c>
      <c r="O77" s="38">
        <f t="shared" ref="O77:AF77" si="34">O35/1.1</f>
        <v>11638.136363636362</v>
      </c>
      <c r="P77" s="38">
        <f t="shared" si="34"/>
        <v>12126.999999999998</v>
      </c>
      <c r="Q77" s="38">
        <f t="shared" si="34"/>
        <v>11793.663636363633</v>
      </c>
      <c r="R77" s="38">
        <f t="shared" si="34"/>
        <v>11905.154545454543</v>
      </c>
      <c r="S77" s="38">
        <f t="shared" si="34"/>
        <v>11024.43636363636</v>
      </c>
      <c r="T77" s="38">
        <f t="shared" si="34"/>
        <v>10614.727272727272</v>
      </c>
      <c r="U77" s="38">
        <f t="shared" si="34"/>
        <v>10146.9</v>
      </c>
      <c r="V77" s="38">
        <f t="shared" si="34"/>
        <v>10112.681818181818</v>
      </c>
      <c r="W77" s="38">
        <f t="shared" si="34"/>
        <v>5802.409090909091</v>
      </c>
      <c r="X77" s="38">
        <f t="shared" si="34"/>
        <v>3108.4909090909091</v>
      </c>
      <c r="Y77" s="38">
        <f t="shared" si="34"/>
        <v>3260.0454545454545</v>
      </c>
      <c r="Z77" s="38">
        <f t="shared" si="34"/>
        <v>3231.1727272727271</v>
      </c>
      <c r="AA77" s="38">
        <f t="shared" si="34"/>
        <v>3244.0363636363636</v>
      </c>
      <c r="AB77" s="38">
        <f t="shared" si="34"/>
        <v>3106.9727272727273</v>
      </c>
      <c r="AC77" s="38">
        <f t="shared" si="34"/>
        <v>3036.2</v>
      </c>
      <c r="AD77" s="38">
        <f t="shared" si="34"/>
        <v>11375.318181818182</v>
      </c>
      <c r="AE77" s="38">
        <f t="shared" si="34"/>
        <v>8998.3909090909074</v>
      </c>
      <c r="AF77" s="38">
        <f t="shared" si="34"/>
        <v>10272.972727272727</v>
      </c>
    </row>
    <row r="78" spans="1:32" x14ac:dyDescent="0.25">
      <c r="A78" s="3">
        <v>33</v>
      </c>
      <c r="B78" s="3"/>
      <c r="C78" s="3"/>
      <c r="L78" s="38">
        <f t="shared" si="23"/>
        <v>3645.7636363636361</v>
      </c>
      <c r="M78" s="38">
        <f t="shared" si="23"/>
        <v>3985.0181818181818</v>
      </c>
      <c r="N78" s="38">
        <f t="shared" si="23"/>
        <v>3966.5636363636363</v>
      </c>
      <c r="O78" s="38">
        <f t="shared" ref="O78:AF78" si="35">O36/1.1</f>
        <v>4092.9727272727264</v>
      </c>
      <c r="P78" s="38">
        <f t="shared" si="35"/>
        <v>4163.3272727272724</v>
      </c>
      <c r="Q78" s="38">
        <f t="shared" si="35"/>
        <v>4123.1272727272726</v>
      </c>
      <c r="R78" s="38">
        <f t="shared" si="35"/>
        <v>3749.0545454545454</v>
      </c>
      <c r="S78" s="38">
        <f t="shared" si="35"/>
        <v>3628.6363636363635</v>
      </c>
      <c r="T78" s="38">
        <f t="shared" si="35"/>
        <v>3638.8909090909083</v>
      </c>
      <c r="U78" s="38">
        <f t="shared" si="35"/>
        <v>4209.6727272727276</v>
      </c>
      <c r="V78" s="38">
        <f t="shared" si="35"/>
        <v>3860.5363636363636</v>
      </c>
      <c r="W78" s="38">
        <f t="shared" si="35"/>
        <v>4101.9363636363632</v>
      </c>
      <c r="X78" s="38">
        <f t="shared" si="35"/>
        <v>4067.5636363636359</v>
      </c>
      <c r="Y78" s="38">
        <f t="shared" si="35"/>
        <v>4081.8363636363638</v>
      </c>
      <c r="Z78" s="38">
        <f t="shared" si="35"/>
        <v>4051.1272727272722</v>
      </c>
      <c r="AA78" s="38">
        <f t="shared" si="35"/>
        <v>3050.4727272727268</v>
      </c>
      <c r="AB78" s="38">
        <f t="shared" si="35"/>
        <v>3659.9999999999995</v>
      </c>
      <c r="AC78" s="38">
        <f t="shared" si="35"/>
        <v>4116.7636363636357</v>
      </c>
      <c r="AD78" s="38">
        <f t="shared" si="35"/>
        <v>4342.5090909090904</v>
      </c>
      <c r="AE78" s="38">
        <f t="shared" si="35"/>
        <v>4469.4636363636355</v>
      </c>
      <c r="AF78" s="38">
        <f t="shared" si="35"/>
        <v>5020</v>
      </c>
    </row>
    <row r="79" spans="1:32" x14ac:dyDescent="0.25">
      <c r="A79" s="3">
        <v>34</v>
      </c>
      <c r="B79" s="3"/>
      <c r="C79" s="3"/>
      <c r="L79" s="38">
        <f t="shared" si="23"/>
        <v>2111.5</v>
      </c>
      <c r="M79" s="38">
        <f t="shared" si="23"/>
        <v>1661.3363636363636</v>
      </c>
      <c r="N79" s="38">
        <f t="shared" si="23"/>
        <v>2320.1090909090908</v>
      </c>
      <c r="O79" s="38">
        <f t="shared" ref="O79:AF79" si="36">O37/1.1</f>
        <v>2268.0363636363636</v>
      </c>
      <c r="P79" s="38">
        <f t="shared" si="36"/>
        <v>2853.9272727272728</v>
      </c>
      <c r="Q79" s="38">
        <f t="shared" si="36"/>
        <v>2646.1545454545453</v>
      </c>
      <c r="R79" s="38">
        <f t="shared" si="36"/>
        <v>2525.2363636363634</v>
      </c>
      <c r="S79" s="38">
        <f t="shared" si="36"/>
        <v>2376.6272727272726</v>
      </c>
      <c r="T79" s="38">
        <f t="shared" si="36"/>
        <v>2325.9</v>
      </c>
      <c r="U79" s="38">
        <f t="shared" si="36"/>
        <v>2366.8272727272729</v>
      </c>
      <c r="V79" s="38">
        <f t="shared" si="36"/>
        <v>2417.1909090909089</v>
      </c>
      <c r="W79" s="38">
        <f t="shared" si="36"/>
        <v>2277.2090909090912</v>
      </c>
      <c r="X79" s="38">
        <f t="shared" si="36"/>
        <v>2260.5090909090909</v>
      </c>
      <c r="Y79" s="38">
        <f t="shared" si="36"/>
        <v>2331.1454545454544</v>
      </c>
      <c r="Z79" s="38">
        <f t="shared" si="36"/>
        <v>2232.6454545454544</v>
      </c>
      <c r="AA79" s="38">
        <f t="shared" si="36"/>
        <v>2281.5636363636359</v>
      </c>
      <c r="AB79" s="38">
        <f t="shared" si="36"/>
        <v>2339.9909090909086</v>
      </c>
      <c r="AC79" s="38">
        <f t="shared" si="36"/>
        <v>2512.9272727272723</v>
      </c>
      <c r="AD79" s="38">
        <f t="shared" si="36"/>
        <v>2543.4999999999995</v>
      </c>
      <c r="AE79" s="38">
        <f t="shared" si="36"/>
        <v>2618.9636363636359</v>
      </c>
      <c r="AF79" s="38">
        <f t="shared" si="36"/>
        <v>2994.4363636363637</v>
      </c>
    </row>
    <row r="80" spans="1:32" x14ac:dyDescent="0.25">
      <c r="A80" s="3">
        <v>35</v>
      </c>
      <c r="B80" s="3"/>
      <c r="C80" s="3"/>
      <c r="L80" s="38">
        <f t="shared" si="23"/>
        <v>3334.5545454545454</v>
      </c>
      <c r="M80" s="38">
        <f t="shared" si="23"/>
        <v>5100.7272727272721</v>
      </c>
      <c r="N80" s="38">
        <f t="shared" si="23"/>
        <v>5813.2090909090903</v>
      </c>
      <c r="O80" s="38">
        <f t="shared" ref="O80:AF80" si="37">O38/1.1</f>
        <v>6243.5</v>
      </c>
      <c r="P80" s="38">
        <f t="shared" si="37"/>
        <v>5767.772727272727</v>
      </c>
      <c r="Q80" s="38">
        <f t="shared" si="37"/>
        <v>5656.8090909090906</v>
      </c>
      <c r="R80" s="38">
        <f t="shared" si="37"/>
        <v>5951.3909090909074</v>
      </c>
      <c r="S80" s="38">
        <f t="shared" si="37"/>
        <v>5808.1727272727267</v>
      </c>
      <c r="T80" s="38">
        <f t="shared" si="37"/>
        <v>5598.9818181818182</v>
      </c>
      <c r="U80" s="38">
        <f t="shared" si="37"/>
        <v>5177.1545454545449</v>
      </c>
      <c r="V80" s="38">
        <f t="shared" si="37"/>
        <v>5100.5545454545445</v>
      </c>
      <c r="W80" s="38">
        <f t="shared" si="37"/>
        <v>4956.5909090909099</v>
      </c>
      <c r="X80" s="38">
        <f t="shared" si="37"/>
        <v>5127.7363636363634</v>
      </c>
      <c r="Y80" s="38">
        <f t="shared" si="37"/>
        <v>4999.818181818182</v>
      </c>
      <c r="Z80" s="38">
        <f t="shared" si="37"/>
        <v>4978.3818181818178</v>
      </c>
      <c r="AA80" s="38">
        <f t="shared" si="37"/>
        <v>5025.4181818181814</v>
      </c>
      <c r="AB80" s="38">
        <f t="shared" si="37"/>
        <v>5224.454545454545</v>
      </c>
      <c r="AC80" s="38">
        <f t="shared" si="37"/>
        <v>5228.8090909090897</v>
      </c>
      <c r="AD80" s="38">
        <f t="shared" si="37"/>
        <v>5377.0181818181818</v>
      </c>
      <c r="AE80" s="38">
        <f t="shared" si="37"/>
        <v>5584.181818181818</v>
      </c>
      <c r="AF80" s="38">
        <f t="shared" si="37"/>
        <v>6106.2909090909088</v>
      </c>
    </row>
    <row r="81" spans="1:32" x14ac:dyDescent="0.25">
      <c r="A81" s="3" t="s">
        <v>1</v>
      </c>
      <c r="B81" s="38">
        <f t="shared" ref="B81:L81" si="38">B39/1.1</f>
        <v>242308.18181818179</v>
      </c>
      <c r="C81" s="38">
        <f t="shared" si="38"/>
        <v>256918.18181818179</v>
      </c>
      <c r="D81" s="38">
        <f t="shared" si="38"/>
        <v>188957.27272727271</v>
      </c>
      <c r="E81" s="38">
        <f t="shared" si="38"/>
        <v>116519.94545454545</v>
      </c>
      <c r="F81" s="38">
        <f t="shared" si="38"/>
        <v>167539.96363636362</v>
      </c>
      <c r="G81" s="38">
        <f t="shared" si="38"/>
        <v>118848.67272727271</v>
      </c>
      <c r="H81" s="38">
        <f t="shared" si="38"/>
        <v>168814.18181818182</v>
      </c>
      <c r="I81" s="38">
        <f t="shared" si="38"/>
        <v>142391.66363636364</v>
      </c>
      <c r="J81" s="38">
        <f t="shared" si="38"/>
        <v>174563.41818181818</v>
      </c>
      <c r="K81" s="38">
        <f t="shared" si="38"/>
        <v>175222.24545454548</v>
      </c>
      <c r="L81" s="38">
        <f t="shared" si="38"/>
        <v>182582.59999999998</v>
      </c>
      <c r="M81" s="38">
        <f t="shared" ref="M81:AF81" si="39">M39/1.1</f>
        <v>197232.99090909082</v>
      </c>
      <c r="N81" s="38">
        <f t="shared" si="39"/>
        <v>187642.30909090908</v>
      </c>
      <c r="O81" s="38">
        <f t="shared" si="39"/>
        <v>197360.15909090909</v>
      </c>
      <c r="P81" s="38">
        <f t="shared" si="39"/>
        <v>203958.24545454545</v>
      </c>
      <c r="Q81" s="38">
        <f t="shared" si="39"/>
        <v>200874.87272727268</v>
      </c>
      <c r="R81" s="38">
        <f t="shared" si="39"/>
        <v>200168.99090909091</v>
      </c>
      <c r="S81" s="38">
        <f t="shared" si="39"/>
        <v>187938.9</v>
      </c>
      <c r="T81" s="38">
        <f t="shared" si="39"/>
        <v>180366.1090909091</v>
      </c>
      <c r="U81" s="38">
        <f t="shared" si="39"/>
        <v>172018.65454545454</v>
      </c>
      <c r="V81" s="38">
        <f t="shared" si="39"/>
        <v>169393.33636363634</v>
      </c>
      <c r="W81" s="38">
        <f t="shared" si="39"/>
        <v>163019.7818181818</v>
      </c>
      <c r="X81" s="38">
        <f t="shared" si="39"/>
        <v>158288.58181818182</v>
      </c>
      <c r="Y81" s="38">
        <f t="shared" si="39"/>
        <v>156905.66363636364</v>
      </c>
      <c r="Z81" s="38">
        <f t="shared" si="39"/>
        <v>154879.20000000001</v>
      </c>
      <c r="AA81" s="38">
        <f t="shared" si="39"/>
        <v>154555.36363636362</v>
      </c>
      <c r="AB81" s="38">
        <f t="shared" si="39"/>
        <v>157782.23636363636</v>
      </c>
      <c r="AC81" s="38">
        <f t="shared" si="39"/>
        <v>159612.79090909087</v>
      </c>
      <c r="AD81" s="38">
        <f t="shared" si="39"/>
        <v>171450.52727272725</v>
      </c>
      <c r="AE81" s="38">
        <f t="shared" si="39"/>
        <v>178896.1</v>
      </c>
      <c r="AF81" s="38">
        <f t="shared" si="39"/>
        <v>202742.74545454545</v>
      </c>
    </row>
    <row r="82" spans="1:32" x14ac:dyDescent="0.25">
      <c r="B82">
        <v>181818.18181818179</v>
      </c>
      <c r="C82">
        <v>181818.18181818179</v>
      </c>
      <c r="D82">
        <v>181818.18181818179</v>
      </c>
      <c r="E82">
        <v>181818.18181818179</v>
      </c>
      <c r="F82">
        <v>181818.18181818179</v>
      </c>
      <c r="G82">
        <v>181818.18181818179</v>
      </c>
      <c r="H82">
        <v>181818.18181818179</v>
      </c>
      <c r="I82">
        <v>181818.18181818179</v>
      </c>
      <c r="J82">
        <v>181818.18181818179</v>
      </c>
      <c r="K82">
        <v>181818.18181818179</v>
      </c>
      <c r="L82">
        <v>181818.18181818179</v>
      </c>
      <c r="M82">
        <v>181818.18181818179</v>
      </c>
      <c r="N82">
        <v>181818.18181818179</v>
      </c>
      <c r="O82">
        <v>181818.18181818179</v>
      </c>
      <c r="P82">
        <v>181818.18181818179</v>
      </c>
      <c r="Q82">
        <v>181818.18181818179</v>
      </c>
      <c r="R82">
        <v>181818.18181818179</v>
      </c>
      <c r="S82">
        <v>181818.18181818179</v>
      </c>
      <c r="T82">
        <v>181818.18181818179</v>
      </c>
      <c r="U82">
        <v>181818.18181818179</v>
      </c>
      <c r="V82">
        <v>181818.18181818179</v>
      </c>
      <c r="W82">
        <v>181818.18181818179</v>
      </c>
      <c r="X82">
        <v>181818.18181818179</v>
      </c>
      <c r="Y82">
        <v>181818.18181818179</v>
      </c>
      <c r="Z82">
        <v>181818.18181818179</v>
      </c>
      <c r="AA82">
        <v>181818.18181818179</v>
      </c>
      <c r="AB82">
        <v>181818.18181818179</v>
      </c>
      <c r="AC82">
        <v>181818.18181818179</v>
      </c>
      <c r="AD82">
        <v>181818.18181818179</v>
      </c>
      <c r="AE82">
        <v>181818.18181818179</v>
      </c>
      <c r="AF82">
        <v>181818.18181818179</v>
      </c>
    </row>
    <row r="83" spans="1:32" x14ac:dyDescent="0.25">
      <c r="X83" s="1"/>
      <c r="Y83" s="1"/>
      <c r="Z83" s="1"/>
      <c r="AA83" s="1"/>
      <c r="AB83" s="1"/>
      <c r="AC83" s="1"/>
    </row>
    <row r="84" spans="1:32" x14ac:dyDescent="0.25">
      <c r="X84" s="1"/>
      <c r="Y84" s="1"/>
      <c r="Z84" s="1"/>
      <c r="AA84" s="1"/>
      <c r="AB84" s="1"/>
      <c r="AC84" s="1"/>
    </row>
    <row r="85" spans="1:32" x14ac:dyDescent="0.25">
      <c r="X85" s="1"/>
      <c r="Y85" s="1"/>
      <c r="Z85" s="1"/>
      <c r="AA85" s="1"/>
      <c r="AB85" s="1"/>
      <c r="AC85" s="1"/>
    </row>
    <row r="86" spans="1:32" x14ac:dyDescent="0.25">
      <c r="X86" s="1"/>
      <c r="Y86" s="1"/>
      <c r="Z86" s="1"/>
      <c r="AA86" s="1"/>
      <c r="AB86" s="1"/>
      <c r="AC86" s="1"/>
    </row>
    <row r="87" spans="1:32" x14ac:dyDescent="0.25">
      <c r="A87" s="3">
        <v>1998</v>
      </c>
      <c r="B87">
        <v>174563.41818181818</v>
      </c>
      <c r="D87" t="s">
        <v>48</v>
      </c>
      <c r="X87" s="1"/>
      <c r="Y87" s="1"/>
      <c r="Z87" s="1"/>
      <c r="AA87" s="1"/>
      <c r="AB87" s="1"/>
      <c r="AC87" s="1"/>
    </row>
    <row r="88" spans="1:32" ht="15.75" thickBot="1" x14ac:dyDescent="0.3">
      <c r="A88" s="3">
        <v>1999</v>
      </c>
      <c r="B88">
        <v>175222.24545454548</v>
      </c>
      <c r="X88" s="1"/>
      <c r="Y88" s="1"/>
      <c r="Z88" s="1"/>
      <c r="AA88" s="1"/>
      <c r="AB88" s="1"/>
      <c r="AC88" s="1"/>
    </row>
    <row r="89" spans="1:32" x14ac:dyDescent="0.25">
      <c r="A89" s="3">
        <v>2000</v>
      </c>
      <c r="B89">
        <v>182582.59999999998</v>
      </c>
      <c r="D89" s="43" t="s">
        <v>49</v>
      </c>
      <c r="E89" s="43"/>
      <c r="X89" s="1"/>
      <c r="Y89" s="1"/>
      <c r="Z89" s="1"/>
      <c r="AA89" s="1"/>
      <c r="AB89" s="1"/>
      <c r="AC89" s="1"/>
    </row>
    <row r="90" spans="1:32" x14ac:dyDescent="0.25">
      <c r="A90" s="3">
        <v>2001</v>
      </c>
      <c r="B90">
        <v>197232.99090909082</v>
      </c>
      <c r="D90" t="s">
        <v>50</v>
      </c>
      <c r="E90">
        <v>0.44588873987264277</v>
      </c>
      <c r="X90" s="1"/>
      <c r="Y90" s="1"/>
      <c r="Z90" s="1"/>
      <c r="AA90" s="1"/>
      <c r="AB90" s="1"/>
      <c r="AC90" s="1"/>
    </row>
    <row r="91" spans="1:32" x14ac:dyDescent="0.25">
      <c r="A91" s="3">
        <v>2002</v>
      </c>
      <c r="B91">
        <v>187642.30909090908</v>
      </c>
      <c r="D91" t="s">
        <v>51</v>
      </c>
      <c r="E91">
        <v>0.19881676834521331</v>
      </c>
      <c r="X91" s="1"/>
      <c r="Y91" s="1"/>
      <c r="Z91" s="1"/>
      <c r="AA91" s="1"/>
      <c r="AB91" s="1"/>
      <c r="AC91" s="1"/>
    </row>
    <row r="92" spans="1:32" x14ac:dyDescent="0.25">
      <c r="A92" s="3">
        <v>2003</v>
      </c>
      <c r="B92">
        <v>197360.15909090909</v>
      </c>
      <c r="D92" t="s">
        <v>52</v>
      </c>
      <c r="E92">
        <v>0.16066518588546158</v>
      </c>
      <c r="X92" s="1"/>
      <c r="Y92" s="1"/>
      <c r="Z92" s="1"/>
      <c r="AA92" s="1"/>
      <c r="AB92" s="1"/>
      <c r="AC92" s="1"/>
    </row>
    <row r="93" spans="1:32" x14ac:dyDescent="0.25">
      <c r="A93" s="3">
        <v>2004</v>
      </c>
      <c r="B93">
        <v>203958.24545454545</v>
      </c>
      <c r="D93" t="s">
        <v>53</v>
      </c>
      <c r="E93">
        <v>15532.9342029359</v>
      </c>
      <c r="X93" s="1"/>
      <c r="Y93" s="1"/>
      <c r="Z93" s="1"/>
      <c r="AA93" s="1"/>
      <c r="AB93" s="1"/>
      <c r="AC93" s="1"/>
    </row>
    <row r="94" spans="1:32" ht="15.75" thickBot="1" x14ac:dyDescent="0.3">
      <c r="A94" s="3">
        <v>2005</v>
      </c>
      <c r="B94">
        <v>200874.87272727268</v>
      </c>
      <c r="D94" s="41" t="s">
        <v>54</v>
      </c>
      <c r="E94" s="41">
        <v>23</v>
      </c>
      <c r="X94" s="1"/>
      <c r="Y94" s="1"/>
      <c r="Z94" s="1"/>
      <c r="AA94" s="1"/>
      <c r="AB94" s="1"/>
      <c r="AC94" s="1"/>
    </row>
    <row r="95" spans="1:32" x14ac:dyDescent="0.25">
      <c r="A95" s="3">
        <v>2006</v>
      </c>
      <c r="B95">
        <v>200168.99090909091</v>
      </c>
      <c r="X95" s="1"/>
      <c r="Y95" s="1"/>
      <c r="Z95" s="1"/>
      <c r="AA95" s="1"/>
      <c r="AB95" s="1"/>
      <c r="AC95" s="1"/>
    </row>
    <row r="96" spans="1:32" ht="15.75" thickBot="1" x14ac:dyDescent="0.3">
      <c r="A96" s="3">
        <v>2007</v>
      </c>
      <c r="B96">
        <v>187938.9</v>
      </c>
      <c r="D96" t="s">
        <v>55</v>
      </c>
      <c r="X96" s="1"/>
      <c r="Y96" s="1"/>
      <c r="Z96" s="1"/>
      <c r="AA96" s="1"/>
      <c r="AB96" s="1"/>
      <c r="AC96" s="1"/>
    </row>
    <row r="97" spans="1:29" x14ac:dyDescent="0.25">
      <c r="A97" s="3">
        <v>2008</v>
      </c>
      <c r="B97">
        <v>180366.1090909091</v>
      </c>
      <c r="D97" s="42"/>
      <c r="E97" s="42" t="s">
        <v>60</v>
      </c>
      <c r="F97" s="42" t="s">
        <v>61</v>
      </c>
      <c r="G97" s="42" t="s">
        <v>62</v>
      </c>
      <c r="H97" s="42" t="s">
        <v>63</v>
      </c>
      <c r="I97" s="42" t="s">
        <v>64</v>
      </c>
      <c r="X97" s="1"/>
      <c r="Y97" s="1"/>
      <c r="Z97" s="1"/>
      <c r="AA97" s="1"/>
      <c r="AB97" s="1"/>
      <c r="AC97" s="1"/>
    </row>
    <row r="98" spans="1:29" x14ac:dyDescent="0.25">
      <c r="A98" s="3">
        <v>2009</v>
      </c>
      <c r="B98">
        <v>172018.65454545454</v>
      </c>
      <c r="D98" t="s">
        <v>56</v>
      </c>
      <c r="E98">
        <v>1</v>
      </c>
      <c r="F98">
        <v>1257324734.0434465</v>
      </c>
      <c r="G98">
        <v>1257324734.0434465</v>
      </c>
      <c r="H98">
        <v>5.2112325499199494</v>
      </c>
      <c r="I98">
        <v>3.2966119823077289E-2</v>
      </c>
      <c r="X98" s="1"/>
      <c r="Y98" s="1"/>
      <c r="Z98" s="1"/>
      <c r="AA98" s="1"/>
      <c r="AB98" s="1"/>
      <c r="AC98" s="1"/>
    </row>
    <row r="99" spans="1:29" x14ac:dyDescent="0.25">
      <c r="A99" s="3">
        <v>2010</v>
      </c>
      <c r="B99">
        <v>169393.33636363634</v>
      </c>
      <c r="D99" t="s">
        <v>57</v>
      </c>
      <c r="E99">
        <v>21</v>
      </c>
      <c r="F99">
        <v>5066712944.0074539</v>
      </c>
      <c r="G99">
        <v>241272044.9527359</v>
      </c>
      <c r="X99" s="1"/>
      <c r="Y99" s="1"/>
      <c r="Z99" s="1"/>
      <c r="AA99" s="1"/>
      <c r="AB99" s="1"/>
      <c r="AC99" s="1"/>
    </row>
    <row r="100" spans="1:29" ht="15.75" thickBot="1" x14ac:dyDescent="0.3">
      <c r="A100" s="3">
        <v>2011</v>
      </c>
      <c r="B100">
        <v>163019.7818181818</v>
      </c>
      <c r="D100" s="41" t="s">
        <v>58</v>
      </c>
      <c r="E100" s="41">
        <v>22</v>
      </c>
      <c r="F100" s="41">
        <v>6324037678.0509005</v>
      </c>
      <c r="G100" s="41"/>
      <c r="H100" s="41"/>
      <c r="I100" s="41"/>
      <c r="X100" s="1"/>
      <c r="Y100" s="1"/>
      <c r="Z100" s="1"/>
      <c r="AA100" s="1"/>
      <c r="AB100" s="1"/>
      <c r="AC100" s="1"/>
    </row>
    <row r="101" spans="1:29" ht="15.75" thickBot="1" x14ac:dyDescent="0.3">
      <c r="A101" s="4">
        <v>2012</v>
      </c>
      <c r="B101">
        <v>158288.58181818182</v>
      </c>
      <c r="X101" s="1"/>
      <c r="Y101" s="1"/>
      <c r="Z101" s="1"/>
      <c r="AA101" s="1"/>
      <c r="AB101" s="1"/>
      <c r="AC101" s="1"/>
    </row>
    <row r="102" spans="1:29" x14ac:dyDescent="0.25">
      <c r="A102" s="4">
        <v>2013</v>
      </c>
      <c r="B102">
        <v>156905.66363636364</v>
      </c>
      <c r="D102" s="42"/>
      <c r="E102" s="42" t="s">
        <v>65</v>
      </c>
      <c r="F102" s="42" t="s">
        <v>53</v>
      </c>
      <c r="G102" s="42" t="s">
        <v>66</v>
      </c>
      <c r="H102" s="42" t="s">
        <v>67</v>
      </c>
      <c r="I102" s="42" t="s">
        <v>68</v>
      </c>
      <c r="J102" s="42" t="s">
        <v>69</v>
      </c>
      <c r="K102" s="42" t="s">
        <v>70</v>
      </c>
      <c r="L102" s="42" t="s">
        <v>71</v>
      </c>
      <c r="X102" s="1"/>
      <c r="Y102" s="1"/>
      <c r="Z102" s="1"/>
      <c r="AA102" s="1"/>
      <c r="AB102" s="1"/>
      <c r="AC102" s="1"/>
    </row>
    <row r="103" spans="1:29" x14ac:dyDescent="0.25">
      <c r="A103" s="4">
        <v>2014</v>
      </c>
      <c r="B103">
        <v>154879.20000000001</v>
      </c>
      <c r="D103" t="s">
        <v>59</v>
      </c>
      <c r="E103">
        <v>2417021.2966762483</v>
      </c>
      <c r="F103">
        <v>980947.01582732529</v>
      </c>
      <c r="G103">
        <v>2.4639672252203613</v>
      </c>
      <c r="H103">
        <v>2.2455894091690461E-2</v>
      </c>
      <c r="I103">
        <v>377030.30161744007</v>
      </c>
      <c r="J103">
        <v>4457012.2917350568</v>
      </c>
      <c r="K103">
        <v>377030.30161744007</v>
      </c>
      <c r="L103">
        <v>4457012.2917350568</v>
      </c>
      <c r="X103" s="1"/>
      <c r="Y103" s="1"/>
      <c r="Z103" s="1"/>
      <c r="AA103" s="1"/>
      <c r="AB103" s="1"/>
      <c r="AC103" s="1"/>
    </row>
    <row r="104" spans="1:29" ht="15.75" thickBot="1" x14ac:dyDescent="0.3">
      <c r="A104" s="4">
        <v>2015</v>
      </c>
      <c r="B104">
        <v>154555.36363636362</v>
      </c>
      <c r="D104" s="41" t="s">
        <v>72</v>
      </c>
      <c r="E104" s="41">
        <v>-1114.6370463528563</v>
      </c>
      <c r="F104" s="41">
        <v>488.27360323222001</v>
      </c>
      <c r="G104" s="41">
        <v>-2.2828124210981389</v>
      </c>
      <c r="H104" s="41">
        <v>3.2966119823077268E-2</v>
      </c>
      <c r="I104" s="41">
        <v>-2130.0575916496509</v>
      </c>
      <c r="J104" s="41">
        <v>-99.216501056061475</v>
      </c>
      <c r="K104" s="41">
        <v>-2130.0575916496509</v>
      </c>
      <c r="L104" s="41">
        <v>-99.216501056061475</v>
      </c>
      <c r="X104" s="1"/>
      <c r="Y104" s="1"/>
      <c r="Z104" s="1"/>
      <c r="AA104" s="1"/>
      <c r="AB104" s="1"/>
      <c r="AC104" s="1"/>
    </row>
    <row r="105" spans="1:29" x14ac:dyDescent="0.25">
      <c r="A105" s="4">
        <v>2016</v>
      </c>
      <c r="B105">
        <v>157782.23636363636</v>
      </c>
      <c r="X105" s="1"/>
      <c r="Y105" s="1"/>
      <c r="Z105" s="1"/>
      <c r="AA105" s="1"/>
      <c r="AB105" s="1"/>
      <c r="AC105" s="1"/>
    </row>
    <row r="106" spans="1:29" x14ac:dyDescent="0.25">
      <c r="A106" s="4">
        <v>2017</v>
      </c>
      <c r="B106">
        <v>159612.79090909087</v>
      </c>
      <c r="X106" s="1"/>
      <c r="Y106" s="1"/>
      <c r="Z106" s="1"/>
      <c r="AA106" s="1"/>
      <c r="AB106" s="1"/>
      <c r="AC106" s="1"/>
    </row>
    <row r="107" spans="1:29" x14ac:dyDescent="0.25">
      <c r="A107" s="3">
        <v>2018</v>
      </c>
      <c r="B107">
        <v>171450.52727272725</v>
      </c>
      <c r="X107" s="1"/>
      <c r="Y107" s="1"/>
      <c r="Z107" s="1"/>
      <c r="AA107" s="1"/>
      <c r="AB107" s="1"/>
      <c r="AC107" s="1"/>
    </row>
    <row r="108" spans="1:29" x14ac:dyDescent="0.25">
      <c r="A108" s="4">
        <v>2019</v>
      </c>
      <c r="B108">
        <v>178896.1</v>
      </c>
      <c r="X108" s="1"/>
      <c r="Y108" s="1"/>
      <c r="Z108" s="1"/>
      <c r="AA108" s="1"/>
      <c r="AB108" s="1"/>
      <c r="AC108" s="1"/>
    </row>
    <row r="109" spans="1:29" x14ac:dyDescent="0.25">
      <c r="A109" s="4">
        <v>2020</v>
      </c>
      <c r="B109">
        <v>202742.74545454545</v>
      </c>
      <c r="X109" s="1"/>
      <c r="Y109" s="1"/>
      <c r="Z109" s="1"/>
      <c r="AA109" s="1"/>
      <c r="AB109" s="1"/>
      <c r="AC109" s="1"/>
    </row>
    <row r="110" spans="1:29" x14ac:dyDescent="0.25">
      <c r="X110" s="1"/>
      <c r="Y110" s="1"/>
      <c r="Z110" s="1"/>
      <c r="AA110" s="1"/>
      <c r="AB110" s="1"/>
      <c r="AC110" s="1"/>
    </row>
    <row r="111" spans="1:29" x14ac:dyDescent="0.25">
      <c r="X111" s="1"/>
      <c r="Y111" s="1"/>
      <c r="Z111" s="1"/>
      <c r="AA111" s="1"/>
      <c r="AB111" s="1"/>
      <c r="AC111" s="1"/>
    </row>
    <row r="112" spans="1:29" x14ac:dyDescent="0.25">
      <c r="A112" s="3">
        <v>2004</v>
      </c>
      <c r="B112">
        <v>203958.24545454545</v>
      </c>
      <c r="D112" t="s">
        <v>48</v>
      </c>
      <c r="X112" s="1"/>
      <c r="Y112" s="1"/>
      <c r="Z112" s="1"/>
      <c r="AA112" s="1"/>
      <c r="AB112" s="1"/>
      <c r="AC112" s="1"/>
    </row>
    <row r="113" spans="1:29" ht="15.75" thickBot="1" x14ac:dyDescent="0.3">
      <c r="A113" s="3">
        <v>2005</v>
      </c>
      <c r="B113">
        <v>200874.87272727268</v>
      </c>
      <c r="X113" s="1"/>
      <c r="Y113" s="1"/>
      <c r="Z113" s="1"/>
      <c r="AA113" s="1"/>
      <c r="AB113" s="1"/>
      <c r="AC113" s="1"/>
    </row>
    <row r="114" spans="1:29" x14ac:dyDescent="0.25">
      <c r="A114" s="3">
        <v>2006</v>
      </c>
      <c r="B114">
        <v>200168.99090909091</v>
      </c>
      <c r="D114" s="43" t="s">
        <v>49</v>
      </c>
      <c r="E114" s="43"/>
      <c r="X114" s="1"/>
      <c r="Y114" s="1"/>
      <c r="Z114" s="1"/>
      <c r="AA114" s="1"/>
      <c r="AB114" s="1"/>
      <c r="AC114" s="1"/>
    </row>
    <row r="115" spans="1:29" x14ac:dyDescent="0.25">
      <c r="A115" s="3">
        <v>2007</v>
      </c>
      <c r="B115">
        <v>187938.9</v>
      </c>
      <c r="D115" t="s">
        <v>50</v>
      </c>
      <c r="E115">
        <v>0.92619211649891287</v>
      </c>
      <c r="X115" s="1"/>
      <c r="Y115" s="1"/>
      <c r="Z115" s="1"/>
      <c r="AA115" s="1"/>
      <c r="AB115" s="1"/>
      <c r="AC115" s="1"/>
    </row>
    <row r="116" spans="1:29" x14ac:dyDescent="0.25">
      <c r="A116" s="3">
        <v>2008</v>
      </c>
      <c r="B116">
        <v>180366.1090909091</v>
      </c>
      <c r="D116" t="s">
        <v>51</v>
      </c>
      <c r="E116">
        <v>0.85783183666473573</v>
      </c>
      <c r="X116" s="1"/>
      <c r="Y116" s="1"/>
      <c r="Z116" s="1"/>
      <c r="AA116" s="1"/>
      <c r="AB116" s="1"/>
      <c r="AC116" s="1"/>
    </row>
    <row r="117" spans="1:29" x14ac:dyDescent="0.25">
      <c r="A117" s="3">
        <v>2009</v>
      </c>
      <c r="B117">
        <v>172018.65454545454</v>
      </c>
      <c r="D117" t="s">
        <v>52</v>
      </c>
      <c r="E117">
        <v>0.84598448972013041</v>
      </c>
      <c r="X117" s="1"/>
      <c r="Y117" s="1"/>
      <c r="Z117" s="1"/>
      <c r="AA117" s="1"/>
      <c r="AB117" s="1"/>
      <c r="AC117" s="1"/>
    </row>
    <row r="118" spans="1:29" x14ac:dyDescent="0.25">
      <c r="A118" s="3">
        <v>2010</v>
      </c>
      <c r="B118">
        <v>169393.33636363634</v>
      </c>
      <c r="D118" t="s">
        <v>53</v>
      </c>
      <c r="E118">
        <v>7235.6022218914013</v>
      </c>
      <c r="X118" s="1"/>
      <c r="Y118" s="1"/>
      <c r="Z118" s="1"/>
      <c r="AA118" s="1"/>
      <c r="AB118" s="1"/>
      <c r="AC118" s="1"/>
    </row>
    <row r="119" spans="1:29" ht="15.75" thickBot="1" x14ac:dyDescent="0.3">
      <c r="A119" s="3">
        <v>2011</v>
      </c>
      <c r="B119">
        <v>163019.7818181818</v>
      </c>
      <c r="D119" s="41" t="s">
        <v>54</v>
      </c>
      <c r="E119" s="41">
        <v>14</v>
      </c>
      <c r="X119" s="1"/>
      <c r="Y119" s="1"/>
      <c r="Z119" s="1"/>
      <c r="AA119" s="1"/>
      <c r="AB119" s="1"/>
      <c r="AC119" s="1"/>
    </row>
    <row r="120" spans="1:29" x14ac:dyDescent="0.25">
      <c r="A120" s="4">
        <v>2012</v>
      </c>
      <c r="B120">
        <v>158288.58181818182</v>
      </c>
      <c r="X120" s="1"/>
      <c r="Y120" s="1"/>
      <c r="Z120" s="1"/>
      <c r="AA120" s="1"/>
      <c r="AB120" s="1"/>
      <c r="AC120" s="1"/>
    </row>
    <row r="121" spans="1:29" ht="15.75" thickBot="1" x14ac:dyDescent="0.3">
      <c r="A121" s="4">
        <v>2013</v>
      </c>
      <c r="B121">
        <v>156905.66363636364</v>
      </c>
      <c r="D121" t="s">
        <v>55</v>
      </c>
      <c r="X121" s="1"/>
      <c r="Y121" s="1"/>
      <c r="Z121" s="1"/>
      <c r="AA121" s="1"/>
      <c r="AB121" s="1"/>
      <c r="AC121" s="1"/>
    </row>
    <row r="122" spans="1:29" x14ac:dyDescent="0.25">
      <c r="A122" s="4">
        <v>2014</v>
      </c>
      <c r="B122">
        <v>154879.20000000001</v>
      </c>
      <c r="D122" s="42"/>
      <c r="E122" s="42" t="s">
        <v>60</v>
      </c>
      <c r="F122" s="42" t="s">
        <v>61</v>
      </c>
      <c r="G122" s="42" t="s">
        <v>62</v>
      </c>
      <c r="H122" s="42" t="s">
        <v>63</v>
      </c>
      <c r="I122" s="42" t="s">
        <v>64</v>
      </c>
      <c r="X122" s="1"/>
      <c r="Y122" s="1"/>
      <c r="Z122" s="1"/>
      <c r="AA122" s="1"/>
      <c r="AB122" s="1"/>
      <c r="AC122" s="1"/>
    </row>
    <row r="123" spans="1:29" x14ac:dyDescent="0.25">
      <c r="A123" s="4">
        <v>2015</v>
      </c>
      <c r="B123">
        <v>154555.36363636362</v>
      </c>
      <c r="D123" t="s">
        <v>56</v>
      </c>
      <c r="E123">
        <v>1</v>
      </c>
      <c r="F123">
        <v>3790796057.5003276</v>
      </c>
      <c r="G123">
        <v>3790796057.5003276</v>
      </c>
      <c r="H123">
        <v>72.407083263088396</v>
      </c>
      <c r="I123">
        <v>1.9879611255350006E-6</v>
      </c>
      <c r="X123" s="1"/>
      <c r="Y123" s="1"/>
      <c r="Z123" s="1"/>
      <c r="AA123" s="1"/>
      <c r="AB123" s="1"/>
      <c r="AC123" s="1"/>
    </row>
    <row r="124" spans="1:29" x14ac:dyDescent="0.25">
      <c r="A124" s="4">
        <v>2016</v>
      </c>
      <c r="B124">
        <v>157782.23636363636</v>
      </c>
      <c r="D124" t="s">
        <v>57</v>
      </c>
      <c r="E124">
        <v>12</v>
      </c>
      <c r="F124">
        <v>628247274.16127741</v>
      </c>
      <c r="G124">
        <v>52353939.513439782</v>
      </c>
      <c r="X124" s="1"/>
      <c r="Y124" s="1"/>
      <c r="Z124" s="1"/>
      <c r="AA124" s="1"/>
      <c r="AB124" s="1"/>
      <c r="AC124" s="1"/>
    </row>
    <row r="125" spans="1:29" ht="15.75" thickBot="1" x14ac:dyDescent="0.3">
      <c r="A125" s="4">
        <v>2017</v>
      </c>
      <c r="B125">
        <v>159612.79090909087</v>
      </c>
      <c r="D125" s="41" t="s">
        <v>58</v>
      </c>
      <c r="E125" s="41">
        <v>13</v>
      </c>
      <c r="F125" s="41">
        <v>4419043331.6616049</v>
      </c>
      <c r="G125" s="41"/>
      <c r="H125" s="41"/>
      <c r="I125" s="41"/>
      <c r="X125" s="1"/>
      <c r="Y125" s="1"/>
      <c r="Z125" s="1"/>
      <c r="AA125" s="1"/>
      <c r="AB125" s="1"/>
      <c r="AC125" s="1"/>
    </row>
    <row r="126" spans="1:29" ht="15.75" thickBot="1" x14ac:dyDescent="0.3">
      <c r="X126" s="1"/>
      <c r="Y126" s="1"/>
      <c r="Z126" s="1"/>
      <c r="AA126" s="1"/>
      <c r="AB126" s="1"/>
      <c r="AC126" s="1"/>
    </row>
    <row r="127" spans="1:29" x14ac:dyDescent="0.25">
      <c r="D127" s="42"/>
      <c r="E127" s="42" t="s">
        <v>65</v>
      </c>
      <c r="F127" s="42" t="s">
        <v>53</v>
      </c>
      <c r="G127" s="42" t="s">
        <v>66</v>
      </c>
      <c r="H127" s="42" t="s">
        <v>67</v>
      </c>
      <c r="I127" s="42" t="s">
        <v>68</v>
      </c>
      <c r="J127" s="42" t="s">
        <v>69</v>
      </c>
      <c r="K127" s="42" t="s">
        <v>70</v>
      </c>
      <c r="L127" s="42" t="s">
        <v>71</v>
      </c>
      <c r="X127" s="1"/>
      <c r="Y127" s="1"/>
      <c r="Z127" s="1"/>
      <c r="AA127" s="1"/>
      <c r="AB127" s="1"/>
      <c r="AC127" s="1"/>
    </row>
    <row r="128" spans="1:29" x14ac:dyDescent="0.25">
      <c r="D128" t="s">
        <v>59</v>
      </c>
      <c r="E128">
        <v>8379729.7153846174</v>
      </c>
      <c r="F128">
        <v>964470.46630831377</v>
      </c>
      <c r="G128">
        <v>8.6884254190380314</v>
      </c>
      <c r="H128">
        <v>1.5992067520378975E-6</v>
      </c>
      <c r="I128">
        <v>6278329.0895569287</v>
      </c>
      <c r="J128">
        <v>10481130.341212306</v>
      </c>
      <c r="K128">
        <v>6278329.0895569287</v>
      </c>
      <c r="L128">
        <v>10481130.341212306</v>
      </c>
      <c r="X128" s="1"/>
      <c r="Y128" s="1"/>
      <c r="Z128" s="1"/>
      <c r="AA128" s="1"/>
      <c r="AB128" s="1"/>
      <c r="AC128" s="1"/>
    </row>
    <row r="129" spans="4:29" ht="15.75" thickBot="1" x14ac:dyDescent="0.3">
      <c r="D129" s="41" t="s">
        <v>72</v>
      </c>
      <c r="E129" s="41">
        <v>-4082.0141858141869</v>
      </c>
      <c r="F129" s="41">
        <v>479.71575610196777</v>
      </c>
      <c r="G129" s="41">
        <v>-8.5092351749783237</v>
      </c>
      <c r="H129" s="41">
        <v>1.9879611255350006E-6</v>
      </c>
      <c r="I129" s="41">
        <v>-5127.2250298026693</v>
      </c>
      <c r="J129" s="41">
        <v>-3036.8033418257046</v>
      </c>
      <c r="K129" s="41">
        <v>-5127.2250298026693</v>
      </c>
      <c r="L129" s="41">
        <v>-3036.8033418257046</v>
      </c>
      <c r="X129" s="1"/>
      <c r="Y129" s="1"/>
      <c r="Z129" s="1"/>
      <c r="AA129" s="1"/>
      <c r="AB129" s="1"/>
      <c r="AC129" s="1"/>
    </row>
    <row r="130" spans="4:29" x14ac:dyDescent="0.25">
      <c r="X130" s="1"/>
      <c r="Y130" s="1"/>
      <c r="Z130" s="1"/>
      <c r="AA130" s="1"/>
      <c r="AB130" s="1"/>
      <c r="AC130" s="1"/>
    </row>
    <row r="131" spans="4:29" x14ac:dyDescent="0.25">
      <c r="X131" s="1"/>
      <c r="Y131" s="1"/>
      <c r="Z131" s="1"/>
      <c r="AA131" s="1"/>
      <c r="AB131" s="1"/>
      <c r="AC131" s="1"/>
    </row>
    <row r="132" spans="4:29" x14ac:dyDescent="0.25">
      <c r="X132" s="1"/>
      <c r="Y132" s="1"/>
      <c r="Z132" s="1"/>
      <c r="AA132" s="1"/>
      <c r="AB132" s="1"/>
      <c r="AC132" s="1"/>
    </row>
    <row r="133" spans="4:29" x14ac:dyDescent="0.25">
      <c r="X133" s="1"/>
      <c r="Y133" s="1"/>
      <c r="Z133" s="1"/>
      <c r="AA133" s="1"/>
      <c r="AB133" s="1"/>
      <c r="AC133" s="1"/>
    </row>
    <row r="134" spans="4:29" x14ac:dyDescent="0.25">
      <c r="X134" s="1"/>
      <c r="Y134" s="1"/>
      <c r="Z134" s="1"/>
      <c r="AA134" s="1"/>
      <c r="AB134" s="1"/>
      <c r="AC134" s="1"/>
    </row>
    <row r="135" spans="4:29" x14ac:dyDescent="0.25">
      <c r="X135" s="1"/>
      <c r="Y135" s="1"/>
      <c r="Z135" s="1"/>
      <c r="AA135" s="1"/>
      <c r="AB135" s="1"/>
      <c r="AC135" s="1"/>
    </row>
    <row r="136" spans="4:29" x14ac:dyDescent="0.25">
      <c r="X136" s="1"/>
      <c r="Y136" s="1"/>
      <c r="Z136" s="1"/>
      <c r="AA136" s="1"/>
      <c r="AB136" s="1"/>
      <c r="AC136" s="1"/>
    </row>
    <row r="137" spans="4:29" x14ac:dyDescent="0.25">
      <c r="X137" s="1"/>
      <c r="Y137" s="1"/>
      <c r="Z137" s="1"/>
      <c r="AA137" s="1"/>
      <c r="AB137" s="1"/>
      <c r="AC137" s="1"/>
    </row>
    <row r="138" spans="4:29" x14ac:dyDescent="0.25">
      <c r="X138" s="1"/>
      <c r="Y138" s="1"/>
      <c r="Z138" s="1"/>
      <c r="AA138" s="1"/>
      <c r="AB138" s="1"/>
      <c r="AC138" s="1"/>
    </row>
    <row r="139" spans="4:29" x14ac:dyDescent="0.25">
      <c r="X139" s="1"/>
      <c r="Y139" s="1"/>
      <c r="Z139" s="1"/>
      <c r="AA139" s="1"/>
      <c r="AB139" s="1"/>
      <c r="AC139" s="1"/>
    </row>
    <row r="140" spans="4:29" x14ac:dyDescent="0.25">
      <c r="X140" s="1"/>
      <c r="Y140" s="1"/>
      <c r="Z140" s="1"/>
      <c r="AA140" s="1"/>
      <c r="AB140" s="1"/>
      <c r="AC140" s="1"/>
    </row>
    <row r="141" spans="4:29" x14ac:dyDescent="0.25">
      <c r="X141" s="1"/>
      <c r="Y141" s="1"/>
      <c r="Z141" s="1"/>
      <c r="AA141" s="1"/>
      <c r="AB141" s="1"/>
      <c r="AC141" s="1"/>
    </row>
    <row r="142" spans="4:29" x14ac:dyDescent="0.25">
      <c r="X142" s="1"/>
      <c r="Y142" s="1"/>
      <c r="Z142" s="1"/>
      <c r="AA142" s="1"/>
      <c r="AB142" s="1"/>
      <c r="AC142" s="1"/>
    </row>
    <row r="143" spans="4:29" x14ac:dyDescent="0.25">
      <c r="X143" s="1"/>
      <c r="Y143" s="1"/>
      <c r="Z143" s="1"/>
      <c r="AA143" s="1"/>
      <c r="AB143" s="1"/>
      <c r="AC143" s="1"/>
    </row>
    <row r="144" spans="4:29" x14ac:dyDescent="0.25">
      <c r="X144" s="1"/>
      <c r="Y144" s="1"/>
      <c r="Z144" s="1"/>
      <c r="AA144" s="1"/>
      <c r="AB144" s="1"/>
      <c r="AC144" s="1"/>
    </row>
    <row r="145" spans="24:29" x14ac:dyDescent="0.25">
      <c r="X145" s="1"/>
      <c r="Y145" s="1"/>
      <c r="Z145" s="1"/>
      <c r="AA145" s="1"/>
      <c r="AB145" s="1"/>
      <c r="AC145" s="1"/>
    </row>
    <row r="146" spans="24:29" x14ac:dyDescent="0.25">
      <c r="X146" s="1"/>
      <c r="Y146" s="1"/>
      <c r="Z146" s="1"/>
      <c r="AA146" s="1"/>
      <c r="AB146" s="1"/>
      <c r="AC146" s="1"/>
    </row>
    <row r="147" spans="24:29" x14ac:dyDescent="0.25">
      <c r="X147" s="1"/>
      <c r="Y147" s="1"/>
      <c r="Z147" s="1"/>
      <c r="AA147" s="1"/>
      <c r="AB147" s="1"/>
      <c r="AC147" s="1"/>
    </row>
    <row r="148" spans="24:29" x14ac:dyDescent="0.25">
      <c r="X148" s="1"/>
      <c r="Y148" s="1"/>
      <c r="Z148" s="1"/>
      <c r="AA148" s="1"/>
      <c r="AB148" s="1"/>
      <c r="AC148" s="1"/>
    </row>
    <row r="149" spans="24:29" x14ac:dyDescent="0.25">
      <c r="X149" s="1"/>
      <c r="Y149" s="1"/>
      <c r="Z149" s="1"/>
      <c r="AA149" s="1"/>
      <c r="AB149" s="1"/>
      <c r="AC149" s="1"/>
    </row>
    <row r="150" spans="24:29" x14ac:dyDescent="0.25">
      <c r="X150" s="1"/>
      <c r="Y150" s="1"/>
      <c r="Z150" s="1"/>
      <c r="AA150" s="1"/>
      <c r="AB150" s="1"/>
      <c r="AC150" s="1"/>
    </row>
    <row r="151" spans="24:29" x14ac:dyDescent="0.25">
      <c r="X151" s="1"/>
      <c r="Y151" s="1"/>
      <c r="Z151" s="1"/>
      <c r="AA151" s="1"/>
      <c r="AB151" s="1"/>
      <c r="AC151" s="1"/>
    </row>
    <row r="152" spans="24:29" x14ac:dyDescent="0.25">
      <c r="X152" s="1"/>
      <c r="Y152" s="1"/>
      <c r="Z152" s="1"/>
      <c r="AA152" s="1"/>
      <c r="AB152" s="1"/>
      <c r="AC152" s="1"/>
    </row>
    <row r="153" spans="24:29" x14ac:dyDescent="0.25">
      <c r="X153" s="1"/>
      <c r="Y153" s="1"/>
      <c r="Z153" s="1"/>
      <c r="AA153" s="1"/>
      <c r="AB153" s="1"/>
      <c r="AC153" s="1"/>
    </row>
    <row r="154" spans="24:29" x14ac:dyDescent="0.25">
      <c r="X154" s="1"/>
      <c r="Y154" s="1"/>
      <c r="Z154" s="1"/>
      <c r="AA154" s="1"/>
      <c r="AB154" s="1"/>
      <c r="AC154" s="1"/>
    </row>
    <row r="155" spans="24:29" x14ac:dyDescent="0.25">
      <c r="X155" s="1"/>
      <c r="Y155" s="1"/>
      <c r="Z155" s="1"/>
      <c r="AA155" s="1"/>
      <c r="AB155" s="1"/>
      <c r="AC155" s="1"/>
    </row>
    <row r="156" spans="24:29" x14ac:dyDescent="0.25">
      <c r="X156" s="1"/>
      <c r="Y156" s="1"/>
      <c r="Z156" s="1"/>
      <c r="AA156" s="1"/>
      <c r="AB156" s="1"/>
      <c r="AC156" s="1"/>
    </row>
    <row r="157" spans="24:29" x14ac:dyDescent="0.25">
      <c r="X157" s="1"/>
      <c r="Y157" s="1"/>
      <c r="Z157" s="1"/>
      <c r="AA157" s="1"/>
      <c r="AB157" s="1"/>
      <c r="AC157" s="1"/>
    </row>
    <row r="158" spans="24:29" x14ac:dyDescent="0.25">
      <c r="X158" s="1"/>
      <c r="Y158" s="1"/>
      <c r="Z158" s="1"/>
      <c r="AA158" s="1"/>
      <c r="AB158" s="1"/>
      <c r="AC158" s="1"/>
    </row>
    <row r="159" spans="24:29" x14ac:dyDescent="0.25">
      <c r="X159" s="1"/>
      <c r="Y159" s="1"/>
      <c r="Z159" s="1"/>
      <c r="AA159" s="1"/>
      <c r="AB159" s="1"/>
      <c r="AC159" s="1"/>
    </row>
    <row r="160" spans="24:29" x14ac:dyDescent="0.25">
      <c r="X160" s="1"/>
      <c r="Y160" s="1"/>
      <c r="Z160" s="1"/>
      <c r="AA160" s="1"/>
      <c r="AB160" s="1"/>
      <c r="AC160" s="1"/>
    </row>
    <row r="161" spans="24:29" x14ac:dyDescent="0.25">
      <c r="X161" s="1"/>
      <c r="Y161" s="1"/>
      <c r="Z161" s="1"/>
      <c r="AA161" s="1"/>
      <c r="AB161" s="1"/>
      <c r="AC161" s="1"/>
    </row>
    <row r="162" spans="24:29" x14ac:dyDescent="0.25">
      <c r="X162" s="1"/>
      <c r="Y162" s="1"/>
      <c r="Z162" s="1"/>
      <c r="AA162" s="1"/>
      <c r="AB162" s="1"/>
      <c r="AC162" s="1"/>
    </row>
    <row r="163" spans="24:29" x14ac:dyDescent="0.25">
      <c r="X163" s="1"/>
      <c r="Y163" s="1"/>
      <c r="Z163" s="1"/>
      <c r="AA163" s="1"/>
      <c r="AB163" s="1"/>
      <c r="AC163" s="1"/>
    </row>
    <row r="164" spans="24:29" x14ac:dyDescent="0.25">
      <c r="X164" s="1"/>
      <c r="Y164" s="1"/>
      <c r="Z164" s="1"/>
      <c r="AA164" s="1"/>
      <c r="AB164" s="1"/>
      <c r="AC164" s="1"/>
    </row>
    <row r="165" spans="24:29" x14ac:dyDescent="0.25">
      <c r="X165" s="1"/>
      <c r="Y165" s="1"/>
      <c r="Z165" s="1"/>
      <c r="AA165" s="1"/>
      <c r="AB165" s="1"/>
      <c r="AC165" s="1"/>
    </row>
    <row r="166" spans="24:29" x14ac:dyDescent="0.25">
      <c r="X166" s="1"/>
      <c r="Y166" s="1"/>
      <c r="Z166" s="1"/>
      <c r="AA166" s="1"/>
      <c r="AB166" s="1"/>
      <c r="AC166" s="1"/>
    </row>
    <row r="167" spans="24:29" x14ac:dyDescent="0.25">
      <c r="X167" s="1"/>
      <c r="Y167" s="1"/>
      <c r="Z167" s="1"/>
      <c r="AA167" s="1"/>
      <c r="AB167" s="1"/>
      <c r="AC167" s="1"/>
    </row>
    <row r="168" spans="24:29" x14ac:dyDescent="0.25">
      <c r="X168" s="1"/>
      <c r="Y168" s="1"/>
      <c r="Z168" s="1"/>
      <c r="AA168" s="1"/>
      <c r="AB168" s="1"/>
      <c r="AC168" s="1"/>
    </row>
    <row r="169" spans="24:29" x14ac:dyDescent="0.25">
      <c r="X169" s="1"/>
      <c r="Y169" s="1"/>
      <c r="Z169" s="1"/>
      <c r="AA169" s="1"/>
      <c r="AB169" s="1"/>
      <c r="AC169" s="1"/>
    </row>
    <row r="170" spans="24:29" x14ac:dyDescent="0.25">
      <c r="X170" s="1"/>
      <c r="Y170" s="1"/>
      <c r="Z170" s="1"/>
      <c r="AA170" s="1"/>
      <c r="AB170" s="1"/>
      <c r="AC170" s="1"/>
    </row>
    <row r="171" spans="24:29" x14ac:dyDescent="0.25">
      <c r="X171" s="1"/>
      <c r="Y171" s="1"/>
      <c r="Z171" s="1"/>
      <c r="AA171" s="1"/>
      <c r="AB171" s="1"/>
      <c r="AC171" s="1"/>
    </row>
    <row r="172" spans="24:29" x14ac:dyDescent="0.25">
      <c r="X172" s="1"/>
      <c r="Y172" s="1"/>
      <c r="Z172" s="1"/>
      <c r="AA172" s="1"/>
      <c r="AB172" s="1"/>
      <c r="AC172" s="1"/>
    </row>
    <row r="173" spans="24:29" x14ac:dyDescent="0.25">
      <c r="X173" s="1"/>
      <c r="Y173" s="1"/>
      <c r="Z173" s="1"/>
      <c r="AA173" s="1"/>
      <c r="AB173" s="1"/>
      <c r="AC173" s="1"/>
    </row>
    <row r="174" spans="24:29" x14ac:dyDescent="0.25">
      <c r="X174" s="1"/>
      <c r="Y174" s="1"/>
      <c r="Z174" s="1"/>
      <c r="AA174" s="1"/>
      <c r="AB174" s="1"/>
      <c r="AC174" s="1"/>
    </row>
    <row r="175" spans="24:29" x14ac:dyDescent="0.25">
      <c r="X175" s="1"/>
      <c r="Y175" s="1"/>
      <c r="Z175" s="1"/>
      <c r="AA175" s="1"/>
      <c r="AB175" s="1"/>
      <c r="AC175" s="1"/>
    </row>
    <row r="176" spans="24:29" x14ac:dyDescent="0.25">
      <c r="X176" s="1"/>
      <c r="Y176" s="1"/>
      <c r="Z176" s="1"/>
      <c r="AA176" s="1"/>
      <c r="AB176" s="1"/>
      <c r="AC176" s="1"/>
    </row>
    <row r="177" spans="24:29" x14ac:dyDescent="0.25">
      <c r="X177" s="1"/>
      <c r="Y177" s="1"/>
      <c r="Z177" s="1"/>
      <c r="AA177" s="1"/>
      <c r="AB177" s="1"/>
      <c r="AC177" s="1"/>
    </row>
    <row r="178" spans="24:29" x14ac:dyDescent="0.25">
      <c r="X178" s="1"/>
      <c r="Y178" s="1"/>
      <c r="Z178" s="1"/>
      <c r="AA178" s="1"/>
      <c r="AB178" s="1"/>
      <c r="AC178" s="1"/>
    </row>
    <row r="179" spans="24:29" x14ac:dyDescent="0.25">
      <c r="X179" s="1"/>
      <c r="Y179" s="1"/>
      <c r="Z179" s="1"/>
      <c r="AA179" s="1"/>
      <c r="AB179" s="1"/>
      <c r="AC179" s="1"/>
    </row>
    <row r="180" spans="24:29" x14ac:dyDescent="0.25">
      <c r="X180" s="1"/>
      <c r="Y180" s="1"/>
      <c r="Z180" s="1"/>
      <c r="AA180" s="1"/>
      <c r="AB180" s="1"/>
      <c r="AC180" s="1"/>
    </row>
    <row r="181" spans="24:29" x14ac:dyDescent="0.25">
      <c r="X181" s="1"/>
      <c r="Y181" s="1"/>
      <c r="Z181" s="1"/>
      <c r="AA181" s="1"/>
      <c r="AB181" s="1"/>
      <c r="AC181" s="1"/>
    </row>
    <row r="182" spans="24:29" x14ac:dyDescent="0.25">
      <c r="X182" s="1"/>
      <c r="Y182" s="1"/>
      <c r="Z182" s="1"/>
      <c r="AA182" s="1"/>
      <c r="AB182" s="1"/>
      <c r="AC182" s="1"/>
    </row>
    <row r="183" spans="24:29" x14ac:dyDescent="0.25">
      <c r="X183" s="1"/>
      <c r="Y183" s="1"/>
      <c r="Z183" s="1"/>
      <c r="AA183" s="1"/>
      <c r="AB183" s="1"/>
      <c r="AC183" s="1"/>
    </row>
    <row r="184" spans="24:29" x14ac:dyDescent="0.25">
      <c r="X184" s="1"/>
      <c r="Y184" s="1"/>
      <c r="Z184" s="1"/>
      <c r="AA184" s="1"/>
      <c r="AB184" s="1"/>
      <c r="AC184" s="1"/>
    </row>
    <row r="185" spans="24:29" x14ac:dyDescent="0.25">
      <c r="X185" s="1"/>
      <c r="Y185" s="1"/>
      <c r="Z185" s="1"/>
      <c r="AA185" s="1"/>
      <c r="AB185" s="1"/>
      <c r="AC185" s="1"/>
    </row>
    <row r="186" spans="24:29" x14ac:dyDescent="0.25">
      <c r="X186" s="1"/>
      <c r="Y186" s="1"/>
      <c r="Z186" s="1"/>
      <c r="AA186" s="1"/>
      <c r="AB186" s="1"/>
      <c r="AC186" s="1"/>
    </row>
    <row r="187" spans="24:29" x14ac:dyDescent="0.25">
      <c r="X187" s="1"/>
      <c r="Y187" s="1"/>
      <c r="Z187" s="1"/>
      <c r="AA187" s="1"/>
      <c r="AB187" s="1"/>
      <c r="AC187" s="1"/>
    </row>
    <row r="188" spans="24:29" x14ac:dyDescent="0.25">
      <c r="X188" s="1"/>
      <c r="Y188" s="1"/>
      <c r="Z188" s="1"/>
      <c r="AA188" s="1"/>
      <c r="AB188" s="1"/>
      <c r="AC188" s="1"/>
    </row>
    <row r="189" spans="24:29" x14ac:dyDescent="0.25">
      <c r="X189" s="1"/>
      <c r="Y189" s="1"/>
      <c r="Z189" s="1"/>
      <c r="AA189" s="1"/>
      <c r="AB189" s="1"/>
      <c r="AC189" s="1"/>
    </row>
    <row r="190" spans="24:29" x14ac:dyDescent="0.25">
      <c r="X190" s="1"/>
      <c r="Y190" s="1"/>
      <c r="Z190" s="1"/>
      <c r="AA190" s="1"/>
      <c r="AB190" s="1"/>
      <c r="AC190" s="1"/>
    </row>
    <row r="191" spans="24:29" x14ac:dyDescent="0.25">
      <c r="X191" s="1"/>
      <c r="Y191" s="1"/>
      <c r="Z191" s="1"/>
      <c r="AA191" s="1"/>
      <c r="AB191" s="1"/>
      <c r="AC191" s="1"/>
    </row>
    <row r="192" spans="24:29" x14ac:dyDescent="0.25">
      <c r="X192" s="1"/>
      <c r="Y192" s="1"/>
      <c r="Z192" s="1"/>
      <c r="AA192" s="1"/>
      <c r="AB192" s="1"/>
      <c r="AC192" s="1"/>
    </row>
    <row r="193" spans="1:36" x14ac:dyDescent="0.25">
      <c r="X193" s="1"/>
      <c r="Y193" s="1"/>
      <c r="Z193" s="1"/>
      <c r="AA193" s="1"/>
      <c r="AB193" s="1"/>
      <c r="AC193" s="1"/>
    </row>
    <row r="194" spans="1:36" x14ac:dyDescent="0.25">
      <c r="X194" s="1"/>
      <c r="Y194" s="1"/>
      <c r="Z194" s="1"/>
      <c r="AA194" s="1"/>
      <c r="AB194" s="1"/>
      <c r="AC194" s="1"/>
    </row>
    <row r="195" spans="1:36" x14ac:dyDescent="0.25">
      <c r="X195" s="1"/>
      <c r="Y195" s="1"/>
      <c r="Z195" s="1"/>
      <c r="AA195" s="1"/>
      <c r="AB195" s="1"/>
      <c r="AC195" s="1"/>
    </row>
    <row r="196" spans="1:36" x14ac:dyDescent="0.25">
      <c r="X196" s="1"/>
      <c r="Y196" s="1"/>
      <c r="Z196" s="1"/>
      <c r="AA196" s="1"/>
      <c r="AB196" s="1"/>
      <c r="AC196" s="1"/>
    </row>
    <row r="197" spans="1:36" x14ac:dyDescent="0.25">
      <c r="X197" s="1"/>
      <c r="Y197" s="1"/>
      <c r="Z197" s="1"/>
      <c r="AA197" s="1"/>
      <c r="AB197" s="1"/>
      <c r="AC197" s="1"/>
    </row>
    <row r="198" spans="1:36" x14ac:dyDescent="0.25">
      <c r="X198" s="1"/>
      <c r="Y198" s="1"/>
      <c r="Z198" s="1"/>
      <c r="AA198" s="1"/>
      <c r="AB198" s="1"/>
      <c r="AC198" s="1"/>
    </row>
    <row r="199" spans="1:36" x14ac:dyDescent="0.25">
      <c r="X199" s="1"/>
      <c r="Y199" s="1"/>
      <c r="Z199" s="1"/>
      <c r="AA199" s="1"/>
      <c r="AB199" s="1"/>
      <c r="AC199" s="1"/>
    </row>
    <row r="200" spans="1:36" x14ac:dyDescent="0.25">
      <c r="X200" s="1"/>
      <c r="Y200" s="1"/>
      <c r="Z200" s="1"/>
      <c r="AA200" s="1"/>
      <c r="AB200" s="1"/>
      <c r="AC200" s="1"/>
    </row>
    <row r="201" spans="1:36" x14ac:dyDescent="0.25">
      <c r="A201" t="s">
        <v>41</v>
      </c>
      <c r="O201">
        <f>+O4+O11</f>
        <v>11052.07</v>
      </c>
      <c r="P201">
        <f t="shared" ref="P201:AJ201" si="40">+P4+P11</f>
        <v>9949.2099999999991</v>
      </c>
      <c r="Q201">
        <f t="shared" si="40"/>
        <v>10020</v>
      </c>
      <c r="R201">
        <f t="shared" si="40"/>
        <v>9302.119999999999</v>
      </c>
      <c r="S201">
        <f t="shared" si="40"/>
        <v>8808.14</v>
      </c>
      <c r="T201">
        <f t="shared" si="40"/>
        <v>8337.2900000000009</v>
      </c>
      <c r="U201">
        <f t="shared" si="40"/>
        <v>7332.2099999999991</v>
      </c>
      <c r="V201">
        <f t="shared" si="40"/>
        <v>6884.6000000000013</v>
      </c>
      <c r="W201">
        <f t="shared" si="40"/>
        <v>7006.22</v>
      </c>
      <c r="X201">
        <f t="shared" si="40"/>
        <v>7404.61</v>
      </c>
      <c r="Y201">
        <f t="shared" si="40"/>
        <v>7014.49</v>
      </c>
      <c r="Z201">
        <f t="shared" si="40"/>
        <v>6965.6</v>
      </c>
      <c r="AA201">
        <f t="shared" si="40"/>
        <v>6859.7999999999993</v>
      </c>
      <c r="AB201">
        <f t="shared" si="40"/>
        <v>7102.82</v>
      </c>
      <c r="AC201">
        <f t="shared" si="40"/>
        <v>6850.17</v>
      </c>
      <c r="AD201">
        <f t="shared" si="40"/>
        <v>7197.26</v>
      </c>
      <c r="AE201">
        <f t="shared" si="40"/>
        <v>7599.91</v>
      </c>
      <c r="AF201">
        <f t="shared" si="40"/>
        <v>7942.9</v>
      </c>
      <c r="AG201">
        <f t="shared" si="40"/>
        <v>7858.63</v>
      </c>
      <c r="AH201">
        <f t="shared" si="40"/>
        <v>0</v>
      </c>
      <c r="AI201">
        <f t="shared" si="40"/>
        <v>0</v>
      </c>
      <c r="AJ201">
        <f t="shared" si="40"/>
        <v>0</v>
      </c>
    </row>
    <row r="202" spans="1:36" x14ac:dyDescent="0.25">
      <c r="A202" t="s">
        <v>42</v>
      </c>
      <c r="O202">
        <f>+O21+O23+O31</f>
        <v>25113.489999999998</v>
      </c>
      <c r="P202">
        <f t="shared" ref="P202:AJ202" si="41">+P21+P23+P31</f>
        <v>25361.62</v>
      </c>
      <c r="Q202">
        <f t="shared" si="41"/>
        <v>24929.23</v>
      </c>
      <c r="R202">
        <f t="shared" si="41"/>
        <v>25009.68</v>
      </c>
      <c r="S202">
        <f t="shared" si="41"/>
        <v>23628.440000000002</v>
      </c>
      <c r="T202">
        <f t="shared" si="41"/>
        <v>22627.86</v>
      </c>
      <c r="U202">
        <f t="shared" si="41"/>
        <v>21594.920000000002</v>
      </c>
      <c r="V202">
        <f t="shared" si="41"/>
        <v>21573.769999999997</v>
      </c>
      <c r="W202">
        <f t="shared" si="41"/>
        <v>21622.37</v>
      </c>
      <c r="X202">
        <f t="shared" si="41"/>
        <v>21328.59</v>
      </c>
      <c r="Y202">
        <f t="shared" si="41"/>
        <v>21474.959999999999</v>
      </c>
      <c r="Z202">
        <f t="shared" si="41"/>
        <v>21342.37</v>
      </c>
      <c r="AA202">
        <f t="shared" si="41"/>
        <v>21103.620000000003</v>
      </c>
      <c r="AB202">
        <f t="shared" si="41"/>
        <v>21310.35</v>
      </c>
      <c r="AC202">
        <f t="shared" si="41"/>
        <v>21881.96</v>
      </c>
      <c r="AD202">
        <f t="shared" si="41"/>
        <v>21931.74</v>
      </c>
      <c r="AE202">
        <f t="shared" si="41"/>
        <v>23645.71</v>
      </c>
      <c r="AF202">
        <f t="shared" si="41"/>
        <v>26047.919999999998</v>
      </c>
      <c r="AG202">
        <f t="shared" si="41"/>
        <v>25639.15</v>
      </c>
      <c r="AH202">
        <f t="shared" si="41"/>
        <v>0</v>
      </c>
      <c r="AI202">
        <f t="shared" si="41"/>
        <v>0</v>
      </c>
      <c r="AJ202">
        <f t="shared" si="41"/>
        <v>0</v>
      </c>
    </row>
    <row r="203" spans="1:36" x14ac:dyDescent="0.25">
      <c r="X203" s="1"/>
      <c r="Y203" s="1"/>
      <c r="Z203" s="1"/>
      <c r="AA203" s="1"/>
      <c r="AB203" s="1"/>
      <c r="AC203" s="1"/>
    </row>
    <row r="204" spans="1:36" x14ac:dyDescent="0.25">
      <c r="X204" s="1"/>
      <c r="Y204" s="1"/>
      <c r="Z204" s="1"/>
      <c r="AA204" s="1"/>
      <c r="AB204" s="1"/>
      <c r="AC204" s="1"/>
    </row>
    <row r="205" spans="1:36" x14ac:dyDescent="0.25">
      <c r="X205" s="1"/>
      <c r="Y205" s="1"/>
      <c r="Z205" s="1"/>
      <c r="AA205" s="1"/>
      <c r="AB205" s="1"/>
      <c r="AC205" s="1"/>
    </row>
    <row r="206" spans="1:36" x14ac:dyDescent="0.25">
      <c r="X206" s="1"/>
      <c r="Y206" s="1"/>
      <c r="Z206" s="1"/>
      <c r="AA206" s="1"/>
      <c r="AB206" s="1"/>
      <c r="AC206" s="1"/>
    </row>
    <row r="207" spans="1:36" x14ac:dyDescent="0.25">
      <c r="X207" s="1"/>
      <c r="Y207" s="1"/>
      <c r="Z207" s="1"/>
      <c r="AA207" s="1"/>
      <c r="AB207" s="1"/>
      <c r="AC207" s="1"/>
    </row>
    <row r="208" spans="1:36" x14ac:dyDescent="0.25">
      <c r="X208" s="1"/>
      <c r="Y208" s="1"/>
      <c r="Z208" s="1"/>
      <c r="AA208" s="1"/>
      <c r="AB208" s="1"/>
      <c r="AC208" s="1"/>
    </row>
    <row r="209" spans="24:29" x14ac:dyDescent="0.25">
      <c r="X209" s="1"/>
      <c r="Y209" s="1"/>
      <c r="Z209" s="1"/>
      <c r="AA209" s="1"/>
      <c r="AB209" s="1"/>
      <c r="AC209" s="1"/>
    </row>
    <row r="210" spans="24:29" x14ac:dyDescent="0.25">
      <c r="X210" s="1"/>
      <c r="Y210" s="1"/>
      <c r="Z210" s="1"/>
      <c r="AA210" s="1"/>
      <c r="AB210" s="1"/>
      <c r="AC210" s="1"/>
    </row>
    <row r="211" spans="24:29" x14ac:dyDescent="0.25">
      <c r="X211" s="1"/>
      <c r="Y211" s="1"/>
      <c r="Z211" s="1"/>
      <c r="AA211" s="1"/>
      <c r="AB211" s="1"/>
      <c r="AC211" s="1"/>
    </row>
    <row r="212" spans="24:29" x14ac:dyDescent="0.25">
      <c r="X212" s="1"/>
      <c r="Y212" s="1"/>
      <c r="Z212" s="1"/>
      <c r="AA212" s="1"/>
      <c r="AB212" s="1"/>
      <c r="AC212" s="1"/>
    </row>
    <row r="213" spans="24:29" x14ac:dyDescent="0.25">
      <c r="X213" s="1"/>
      <c r="Y213" s="1"/>
      <c r="Z213" s="1"/>
      <c r="AA213" s="1"/>
      <c r="AB213" s="1"/>
      <c r="AC213" s="1"/>
    </row>
    <row r="214" spans="24:29" x14ac:dyDescent="0.25">
      <c r="X214" s="1"/>
      <c r="Y214" s="1"/>
      <c r="Z214" s="1"/>
      <c r="AA214" s="1"/>
      <c r="AB214" s="1"/>
      <c r="AC214" s="1"/>
    </row>
    <row r="215" spans="24:29" x14ac:dyDescent="0.25">
      <c r="X215" s="1"/>
      <c r="Y215" s="1"/>
      <c r="Z215" s="1"/>
      <c r="AA215" s="1"/>
      <c r="AB215" s="1"/>
      <c r="AC215" s="1"/>
    </row>
    <row r="216" spans="24:29" x14ac:dyDescent="0.25">
      <c r="X216" s="1"/>
      <c r="Y216" s="1"/>
      <c r="Z216" s="1"/>
      <c r="AA216" s="1"/>
      <c r="AB216" s="1"/>
      <c r="AC216" s="1"/>
    </row>
    <row r="217" spans="24:29" x14ac:dyDescent="0.25">
      <c r="X217" s="1"/>
      <c r="Y217" s="1"/>
      <c r="Z217" s="1"/>
      <c r="AA217" s="1"/>
      <c r="AB217" s="1"/>
      <c r="AC217" s="1"/>
    </row>
    <row r="218" spans="24:29" x14ac:dyDescent="0.25">
      <c r="X218" s="1"/>
      <c r="Y218" s="1"/>
      <c r="Z218" s="1"/>
      <c r="AA218" s="1"/>
      <c r="AB218" s="1"/>
      <c r="AC218" s="1"/>
    </row>
    <row r="219" spans="24:29" x14ac:dyDescent="0.25">
      <c r="X219" s="1"/>
      <c r="Y219" s="1"/>
      <c r="Z219" s="1"/>
      <c r="AA219" s="1"/>
      <c r="AB219" s="1"/>
      <c r="AC219" s="1"/>
    </row>
    <row r="220" spans="24:29" x14ac:dyDescent="0.25">
      <c r="X220" s="1"/>
      <c r="Y220" s="1"/>
      <c r="Z220" s="1"/>
      <c r="AA220" s="1"/>
      <c r="AB220" s="1"/>
      <c r="AC220" s="1"/>
    </row>
    <row r="221" spans="24:29" x14ac:dyDescent="0.25">
      <c r="X221" s="1"/>
      <c r="Y221" s="1"/>
      <c r="Z221" s="1"/>
      <c r="AA221" s="1"/>
      <c r="AB221" s="1"/>
      <c r="AC221" s="1"/>
    </row>
    <row r="222" spans="24:29" x14ac:dyDescent="0.25">
      <c r="X222" s="1"/>
      <c r="Y222" s="1"/>
      <c r="Z222" s="1"/>
      <c r="AA222" s="1"/>
      <c r="AB222" s="1"/>
      <c r="AC222" s="1"/>
    </row>
    <row r="223" spans="24:29" x14ac:dyDescent="0.25">
      <c r="X223" s="1"/>
      <c r="Y223" s="1"/>
      <c r="Z223" s="1"/>
      <c r="AA223" s="1"/>
      <c r="AB223" s="1"/>
      <c r="AC223" s="1"/>
    </row>
    <row r="224" spans="24:29" x14ac:dyDescent="0.25">
      <c r="X224" s="1"/>
      <c r="Y224" s="1"/>
      <c r="Z224" s="1"/>
      <c r="AA224" s="1"/>
      <c r="AB224" s="1"/>
      <c r="AC224" s="1"/>
    </row>
    <row r="225" spans="24:29" x14ac:dyDescent="0.25">
      <c r="X225" s="1"/>
      <c r="Y225" s="1"/>
      <c r="Z225" s="1"/>
      <c r="AA225" s="1"/>
      <c r="AB225" s="1"/>
      <c r="AC225" s="1"/>
    </row>
    <row r="226" spans="24:29" x14ac:dyDescent="0.25">
      <c r="X226" s="1"/>
      <c r="Y226" s="1"/>
      <c r="Z226" s="1"/>
      <c r="AA226" s="1"/>
      <c r="AB226" s="1"/>
      <c r="AC226" s="1"/>
    </row>
    <row r="227" spans="24:29" x14ac:dyDescent="0.25">
      <c r="X227" s="1"/>
      <c r="Y227" s="1"/>
      <c r="Z227" s="1"/>
      <c r="AA227" s="1"/>
      <c r="AB227" s="1"/>
      <c r="AC227" s="1"/>
    </row>
    <row r="228" spans="24:29" x14ac:dyDescent="0.25">
      <c r="X228" s="1"/>
      <c r="Y228" s="1"/>
      <c r="Z228" s="1"/>
      <c r="AA228" s="1"/>
      <c r="AB228" s="1"/>
      <c r="AC228" s="1"/>
    </row>
    <row r="229" spans="24:29" x14ac:dyDescent="0.25">
      <c r="X229" s="1"/>
      <c r="Y229" s="1"/>
      <c r="Z229" s="1"/>
      <c r="AA229" s="1"/>
      <c r="AB229" s="1"/>
      <c r="AC229" s="1"/>
    </row>
    <row r="230" spans="24:29" x14ac:dyDescent="0.25">
      <c r="X230" s="1"/>
      <c r="Y230" s="1"/>
      <c r="Z230" s="1"/>
      <c r="AA230" s="1"/>
      <c r="AB230" s="1"/>
      <c r="AC230" s="1"/>
    </row>
    <row r="231" spans="24:29" x14ac:dyDescent="0.25">
      <c r="X231" s="1"/>
      <c r="Y231" s="1"/>
      <c r="Z231" s="1"/>
      <c r="AA231" s="1"/>
      <c r="AB231" s="1"/>
      <c r="AC231" s="1"/>
    </row>
    <row r="232" spans="24:29" x14ac:dyDescent="0.25">
      <c r="X232" s="1"/>
      <c r="Y232" s="1"/>
      <c r="Z232" s="1"/>
      <c r="AA232" s="1"/>
      <c r="AB232" s="1"/>
      <c r="AC232" s="1"/>
    </row>
    <row r="233" spans="24:29" x14ac:dyDescent="0.25">
      <c r="X233" s="1"/>
      <c r="Y233" s="1"/>
      <c r="Z233" s="1"/>
      <c r="AA233" s="1"/>
      <c r="AB233" s="1"/>
      <c r="AC233" s="1"/>
    </row>
    <row r="234" spans="24:29" x14ac:dyDescent="0.25">
      <c r="X234" s="1"/>
      <c r="Y234" s="1"/>
      <c r="Z234" s="1"/>
      <c r="AA234" s="1"/>
      <c r="AB234" s="1"/>
      <c r="AC234" s="1"/>
    </row>
    <row r="235" spans="24:29" x14ac:dyDescent="0.25">
      <c r="X235" s="1"/>
      <c r="Y235" s="1"/>
      <c r="Z235" s="1"/>
      <c r="AA235" s="1"/>
      <c r="AB235" s="1"/>
      <c r="AC235" s="1"/>
    </row>
    <row r="236" spans="24:29" x14ac:dyDescent="0.25">
      <c r="X236" s="1"/>
      <c r="Y236" s="1"/>
      <c r="Z236" s="1"/>
      <c r="AA236" s="1"/>
      <c r="AB236" s="1"/>
      <c r="AC236" s="1"/>
    </row>
    <row r="237" spans="24:29" x14ac:dyDescent="0.25">
      <c r="X237" s="1"/>
      <c r="Y237" s="1"/>
      <c r="Z237" s="1"/>
      <c r="AA237" s="1"/>
      <c r="AB237" s="1"/>
      <c r="AC237" s="1"/>
    </row>
    <row r="238" spans="24:29" x14ac:dyDescent="0.25">
      <c r="X238" s="1"/>
      <c r="Y238" s="1"/>
      <c r="Z238" s="1"/>
      <c r="AA238" s="1"/>
      <c r="AB238" s="1"/>
      <c r="AC238" s="1"/>
    </row>
    <row r="239" spans="24:29" x14ac:dyDescent="0.25">
      <c r="X239" s="1"/>
      <c r="Y239" s="1"/>
      <c r="Z239" s="1"/>
      <c r="AA239" s="1"/>
      <c r="AB239" s="1"/>
      <c r="AC239" s="1"/>
    </row>
    <row r="240" spans="24:29" x14ac:dyDescent="0.25">
      <c r="X240" s="1"/>
      <c r="Y240" s="1"/>
      <c r="Z240" s="1"/>
      <c r="AA240" s="1"/>
      <c r="AB240" s="1"/>
      <c r="AC240" s="1"/>
    </row>
    <row r="241" spans="24:29" x14ac:dyDescent="0.25">
      <c r="X241" s="1"/>
      <c r="Y241" s="1"/>
      <c r="Z241" s="1"/>
      <c r="AA241" s="1"/>
      <c r="AB241" s="1"/>
      <c r="AC241" s="1"/>
    </row>
    <row r="242" spans="24:29" x14ac:dyDescent="0.25">
      <c r="X242" s="1"/>
      <c r="Y242" s="1"/>
      <c r="Z242" s="1"/>
      <c r="AA242" s="1"/>
      <c r="AB242" s="1"/>
      <c r="AC242" s="1"/>
    </row>
    <row r="243" spans="24:29" x14ac:dyDescent="0.25">
      <c r="X243" s="1"/>
      <c r="Y243" s="1"/>
      <c r="Z243" s="1"/>
      <c r="AA243" s="1"/>
      <c r="AB243" s="1"/>
      <c r="AC243" s="1"/>
    </row>
    <row r="244" spans="24:29" x14ac:dyDescent="0.25">
      <c r="X244" s="1"/>
      <c r="Y244" s="1"/>
      <c r="Z244" s="1"/>
      <c r="AA244" s="1"/>
      <c r="AB244" s="1"/>
      <c r="AC244" s="1"/>
    </row>
    <row r="245" spans="24:29" x14ac:dyDescent="0.25">
      <c r="X245" s="1"/>
      <c r="Y245" s="1"/>
      <c r="Z245" s="1"/>
      <c r="AA245" s="1"/>
      <c r="AB245" s="1"/>
      <c r="AC245" s="1"/>
    </row>
    <row r="246" spans="24:29" x14ac:dyDescent="0.25">
      <c r="X246" s="1"/>
      <c r="Y246" s="1"/>
      <c r="Z246" s="1"/>
      <c r="AA246" s="1"/>
      <c r="AB246" s="1"/>
      <c r="AC246" s="1"/>
    </row>
    <row r="247" spans="24:29" x14ac:dyDescent="0.25">
      <c r="X247" s="1"/>
      <c r="Y247" s="1"/>
      <c r="Z247" s="1"/>
      <c r="AA247" s="1"/>
      <c r="AB247" s="1"/>
      <c r="AC247" s="1"/>
    </row>
    <row r="248" spans="24:29" x14ac:dyDescent="0.25">
      <c r="X248" s="1"/>
      <c r="Y248" s="1"/>
      <c r="Z248" s="1"/>
      <c r="AA248" s="1"/>
      <c r="AB248" s="1"/>
      <c r="AC248" s="1"/>
    </row>
    <row r="249" spans="24:29" x14ac:dyDescent="0.25">
      <c r="X249" s="1"/>
      <c r="Y249" s="1"/>
      <c r="Z249" s="1"/>
      <c r="AA249" s="1"/>
      <c r="AB249" s="1"/>
      <c r="AC249" s="1"/>
    </row>
    <row r="250" spans="24:29" x14ac:dyDescent="0.25">
      <c r="X250" s="1"/>
      <c r="Y250" s="1"/>
      <c r="Z250" s="1"/>
      <c r="AA250" s="1"/>
      <c r="AB250" s="1"/>
      <c r="AC250" s="1"/>
    </row>
    <row r="251" spans="24:29" x14ac:dyDescent="0.25">
      <c r="X251" s="1"/>
      <c r="Y251" s="1"/>
      <c r="Z251" s="1"/>
      <c r="AA251" s="1"/>
      <c r="AB251" s="1"/>
      <c r="AC251" s="1"/>
    </row>
    <row r="252" spans="24:29" x14ac:dyDescent="0.25">
      <c r="X252" s="1"/>
      <c r="Y252" s="1"/>
      <c r="Z252" s="1"/>
      <c r="AA252" s="1"/>
      <c r="AB252" s="1"/>
      <c r="AC252" s="1"/>
    </row>
    <row r="253" spans="24:29" x14ac:dyDescent="0.25">
      <c r="X253" s="1"/>
      <c r="Y253" s="1"/>
      <c r="Z253" s="1"/>
      <c r="AA253" s="1"/>
      <c r="AB253" s="1"/>
      <c r="AC253" s="1"/>
    </row>
    <row r="254" spans="24:29" x14ac:dyDescent="0.25">
      <c r="X254" s="1"/>
      <c r="Y254" s="1"/>
      <c r="Z254" s="1"/>
      <c r="AA254" s="1"/>
      <c r="AB254" s="1"/>
      <c r="AC254" s="1"/>
    </row>
    <row r="255" spans="24:29" x14ac:dyDescent="0.25">
      <c r="X255" s="1"/>
      <c r="Y255" s="1"/>
      <c r="Z255" s="1"/>
      <c r="AA255" s="1"/>
      <c r="AB255" s="1"/>
      <c r="AC255" s="1"/>
    </row>
    <row r="256" spans="24:29" x14ac:dyDescent="0.25">
      <c r="X256" s="1"/>
      <c r="Y256" s="1"/>
      <c r="Z256" s="1"/>
      <c r="AA256" s="1"/>
      <c r="AB256" s="1"/>
      <c r="AC256" s="1"/>
    </row>
    <row r="257" spans="24:29" x14ac:dyDescent="0.25">
      <c r="X257" s="1"/>
      <c r="Y257" s="1"/>
      <c r="Z257" s="1"/>
      <c r="AA257" s="1"/>
      <c r="AB257" s="1"/>
      <c r="AC257" s="1"/>
    </row>
    <row r="258" spans="24:29" x14ac:dyDescent="0.25">
      <c r="X258" s="1"/>
      <c r="Y258" s="1"/>
      <c r="Z258" s="1"/>
      <c r="AA258" s="1"/>
      <c r="AB258" s="1"/>
      <c r="AC258" s="1"/>
    </row>
    <row r="259" spans="24:29" x14ac:dyDescent="0.25">
      <c r="X259" s="1"/>
      <c r="Y259" s="1"/>
      <c r="Z259" s="1"/>
      <c r="AA259" s="1"/>
      <c r="AB259" s="1"/>
      <c r="AC259" s="1"/>
    </row>
    <row r="260" spans="24:29" x14ac:dyDescent="0.25">
      <c r="X260" s="1"/>
      <c r="Y260" s="1"/>
      <c r="Z260" s="1"/>
      <c r="AA260" s="1"/>
      <c r="AB260" s="1"/>
      <c r="AC260" s="1"/>
    </row>
    <row r="261" spans="24:29" x14ac:dyDescent="0.25">
      <c r="X261" s="1"/>
      <c r="Y261" s="1"/>
      <c r="Z261" s="1"/>
      <c r="AA261" s="1"/>
      <c r="AB261" s="1"/>
      <c r="AC261" s="1"/>
    </row>
    <row r="262" spans="24:29" x14ac:dyDescent="0.25">
      <c r="X262" s="1"/>
      <c r="Y262" s="1"/>
      <c r="Z262" s="1"/>
      <c r="AA262" s="1"/>
      <c r="AB262" s="1"/>
      <c r="AC262" s="1"/>
    </row>
    <row r="263" spans="24:29" x14ac:dyDescent="0.25">
      <c r="X263" s="1"/>
      <c r="Y263" s="1"/>
      <c r="Z263" s="1"/>
      <c r="AA263" s="1"/>
      <c r="AB263" s="1"/>
      <c r="AC263" s="1"/>
    </row>
    <row r="264" spans="24:29" x14ac:dyDescent="0.25">
      <c r="X264" s="1"/>
      <c r="Y264" s="1"/>
      <c r="Z264" s="1"/>
      <c r="AA264" s="1"/>
      <c r="AB264" s="1"/>
      <c r="AC264" s="1"/>
    </row>
    <row r="265" spans="24:29" x14ac:dyDescent="0.25">
      <c r="X265" s="1"/>
      <c r="Y265" s="1"/>
      <c r="Z265" s="1"/>
      <c r="AA265" s="1"/>
      <c r="AB265" s="1"/>
      <c r="AC265" s="1"/>
    </row>
    <row r="266" spans="24:29" x14ac:dyDescent="0.25">
      <c r="X266" s="1"/>
      <c r="Y266" s="1"/>
      <c r="Z266" s="1"/>
      <c r="AA266" s="1"/>
      <c r="AB266" s="1"/>
      <c r="AC266" s="1"/>
    </row>
    <row r="267" spans="24:29" x14ac:dyDescent="0.25">
      <c r="X267" s="1"/>
      <c r="Y267" s="1"/>
      <c r="Z267" s="1"/>
      <c r="AA267" s="1"/>
      <c r="AB267" s="1"/>
      <c r="AC267" s="1"/>
    </row>
    <row r="268" spans="24:29" x14ac:dyDescent="0.25">
      <c r="X268" s="1"/>
      <c r="Y268" s="1"/>
      <c r="Z268" s="1"/>
      <c r="AA268" s="1"/>
      <c r="AB268" s="1"/>
      <c r="AC268" s="1"/>
    </row>
    <row r="269" spans="24:29" x14ac:dyDescent="0.25">
      <c r="X269" s="1"/>
      <c r="Y269" s="1"/>
      <c r="Z269" s="1"/>
      <c r="AA269" s="1"/>
      <c r="AB269" s="1"/>
      <c r="AC269" s="1"/>
    </row>
    <row r="270" spans="24:29" x14ac:dyDescent="0.25">
      <c r="X270" s="1"/>
      <c r="Y270" s="1"/>
      <c r="Z270" s="1"/>
      <c r="AA270" s="1"/>
      <c r="AB270" s="1"/>
      <c r="AC270" s="1"/>
    </row>
    <row r="271" spans="24:29" x14ac:dyDescent="0.25">
      <c r="X271" s="1"/>
      <c r="Y271" s="1"/>
      <c r="Z271" s="1"/>
      <c r="AA271" s="1"/>
      <c r="AB271" s="1"/>
      <c r="AC271" s="1"/>
    </row>
    <row r="272" spans="24:29" x14ac:dyDescent="0.25">
      <c r="X272" s="1"/>
      <c r="Y272" s="1"/>
      <c r="Z272" s="1"/>
      <c r="AA272" s="1"/>
      <c r="AB272" s="1"/>
      <c r="AC272" s="1"/>
    </row>
    <row r="273" spans="24:29" x14ac:dyDescent="0.25">
      <c r="X273" s="1"/>
      <c r="Y273" s="1"/>
      <c r="Z273" s="1"/>
      <c r="AA273" s="1"/>
      <c r="AB273" s="1"/>
      <c r="AC273" s="1"/>
    </row>
    <row r="274" spans="24:29" x14ac:dyDescent="0.25">
      <c r="X274" s="1"/>
      <c r="Y274" s="1"/>
      <c r="Z274" s="1"/>
      <c r="AA274" s="1"/>
      <c r="AB274" s="1"/>
      <c r="AC274" s="1"/>
    </row>
    <row r="275" spans="24:29" x14ac:dyDescent="0.25">
      <c r="X275" s="1"/>
      <c r="Y275" s="1"/>
      <c r="Z275" s="1"/>
      <c r="AA275" s="1"/>
      <c r="AB275" s="1"/>
      <c r="AC275" s="1"/>
    </row>
    <row r="276" spans="24:29" x14ac:dyDescent="0.25">
      <c r="X276" s="1"/>
      <c r="Y276" s="1"/>
      <c r="Z276" s="1"/>
      <c r="AA276" s="1"/>
      <c r="AB276" s="1"/>
      <c r="AC276" s="1"/>
    </row>
    <row r="277" spans="24:29" x14ac:dyDescent="0.25">
      <c r="X277" s="1"/>
      <c r="Y277" s="1"/>
      <c r="Z277" s="1"/>
      <c r="AA277" s="1"/>
      <c r="AB277" s="1"/>
      <c r="AC277" s="1"/>
    </row>
    <row r="278" spans="24:29" x14ac:dyDescent="0.25">
      <c r="X278" s="1"/>
      <c r="Y278" s="1"/>
      <c r="Z278" s="1"/>
      <c r="AA278" s="1"/>
      <c r="AB278" s="1"/>
      <c r="AC278" s="1"/>
    </row>
    <row r="279" spans="24:29" x14ac:dyDescent="0.25">
      <c r="X279" s="1"/>
      <c r="Y279" s="1"/>
      <c r="Z279" s="1"/>
      <c r="AA279" s="1"/>
      <c r="AB279" s="1"/>
      <c r="AC279" s="1"/>
    </row>
    <row r="280" spans="24:29" x14ac:dyDescent="0.25">
      <c r="X280" s="1"/>
      <c r="Y280" s="1"/>
      <c r="Z280" s="1"/>
      <c r="AA280" s="1"/>
      <c r="AB280" s="1"/>
      <c r="AC280" s="1"/>
    </row>
    <row r="281" spans="24:29" x14ac:dyDescent="0.25">
      <c r="X281" s="1"/>
      <c r="Y281" s="1"/>
      <c r="Z281" s="1"/>
      <c r="AA281" s="1"/>
      <c r="AB281" s="1"/>
      <c r="AC281" s="1"/>
    </row>
    <row r="282" spans="24:29" x14ac:dyDescent="0.25">
      <c r="X282" s="1"/>
      <c r="Y282" s="1"/>
      <c r="Z282" s="1"/>
      <c r="AA282" s="1"/>
      <c r="AB282" s="1"/>
      <c r="AC282" s="1"/>
    </row>
    <row r="283" spans="24:29" x14ac:dyDescent="0.25">
      <c r="X283" s="1"/>
      <c r="Y283" s="1"/>
      <c r="Z283" s="1"/>
      <c r="AA283" s="1"/>
      <c r="AB283" s="1"/>
      <c r="AC283" s="1"/>
    </row>
    <row r="284" spans="24:29" x14ac:dyDescent="0.25">
      <c r="X284" s="1"/>
      <c r="Y284" s="1"/>
      <c r="Z284" s="1"/>
      <c r="AA284" s="1"/>
      <c r="AB284" s="1"/>
      <c r="AC284" s="1"/>
    </row>
    <row r="285" spans="24:29" x14ac:dyDescent="0.25">
      <c r="X285" s="1"/>
      <c r="Y285" s="1"/>
      <c r="Z285" s="1"/>
      <c r="AA285" s="1"/>
      <c r="AB285" s="1"/>
      <c r="AC285" s="1"/>
    </row>
    <row r="286" spans="24:29" x14ac:dyDescent="0.25">
      <c r="X286" s="1"/>
      <c r="Y286" s="1"/>
      <c r="Z286" s="1"/>
      <c r="AA286" s="1"/>
      <c r="AB286" s="1"/>
      <c r="AC286" s="1"/>
    </row>
    <row r="287" spans="24:29" x14ac:dyDescent="0.25">
      <c r="X287" s="1"/>
      <c r="Y287" s="1"/>
      <c r="Z287" s="1"/>
      <c r="AA287" s="1"/>
      <c r="AB287" s="1"/>
      <c r="AC287" s="1"/>
    </row>
    <row r="288" spans="24:29" x14ac:dyDescent="0.25">
      <c r="X288" s="1"/>
      <c r="Y288" s="1"/>
      <c r="Z288" s="1"/>
      <c r="AA288" s="1"/>
      <c r="AB288" s="1"/>
      <c r="AC288" s="1"/>
    </row>
    <row r="289" spans="24:29" x14ac:dyDescent="0.25">
      <c r="X289" s="1"/>
      <c r="Y289" s="1"/>
      <c r="Z289" s="1"/>
      <c r="AA289" s="1"/>
      <c r="AB289" s="1"/>
      <c r="AC289" s="1"/>
    </row>
    <row r="290" spans="24:29" x14ac:dyDescent="0.25">
      <c r="X290" s="1"/>
      <c r="Y290" s="1"/>
      <c r="Z290" s="1"/>
      <c r="AA290" s="1"/>
      <c r="AB290" s="1"/>
      <c r="AC290" s="1"/>
    </row>
    <row r="291" spans="24:29" x14ac:dyDescent="0.25">
      <c r="X291" s="1"/>
      <c r="Y291" s="1"/>
      <c r="Z291" s="1"/>
      <c r="AA291" s="1"/>
      <c r="AB291" s="1"/>
      <c r="AC291" s="1"/>
    </row>
    <row r="292" spans="24:29" x14ac:dyDescent="0.25">
      <c r="X292" s="1"/>
      <c r="Y292" s="1"/>
      <c r="Z292" s="1"/>
      <c r="AA292" s="1"/>
      <c r="AB292" s="1"/>
      <c r="AC292" s="1"/>
    </row>
    <row r="293" spans="24:29" x14ac:dyDescent="0.25">
      <c r="X293" s="1"/>
      <c r="Y293" s="1"/>
      <c r="Z293" s="1"/>
      <c r="AA293" s="1"/>
      <c r="AB293" s="1"/>
      <c r="AC293" s="1"/>
    </row>
    <row r="294" spans="24:29" x14ac:dyDescent="0.25">
      <c r="X294" s="1"/>
      <c r="Y294" s="1"/>
      <c r="Z294" s="1"/>
      <c r="AA294" s="1"/>
      <c r="AB294" s="1"/>
      <c r="AC294" s="1"/>
    </row>
    <row r="295" spans="24:29" x14ac:dyDescent="0.25">
      <c r="X295" s="1"/>
      <c r="Y295" s="1"/>
      <c r="Z295" s="1"/>
      <c r="AA295" s="1"/>
      <c r="AB295" s="1"/>
      <c r="AC295" s="1"/>
    </row>
    <row r="296" spans="24:29" x14ac:dyDescent="0.25">
      <c r="X296" s="1"/>
      <c r="Y296" s="1"/>
      <c r="Z296" s="1"/>
      <c r="AA296" s="1"/>
      <c r="AB296" s="1"/>
      <c r="AC296" s="1"/>
    </row>
    <row r="297" spans="24:29" x14ac:dyDescent="0.25">
      <c r="X297" s="1"/>
      <c r="Y297" s="1"/>
      <c r="Z297" s="1"/>
      <c r="AA297" s="1"/>
      <c r="AB297" s="1"/>
      <c r="AC297" s="1"/>
    </row>
    <row r="298" spans="24:29" x14ac:dyDescent="0.25">
      <c r="X298" s="1"/>
      <c r="Y298" s="1"/>
      <c r="Z298" s="1"/>
      <c r="AA298" s="1"/>
      <c r="AB298" s="1"/>
      <c r="AC298" s="1"/>
    </row>
    <row r="299" spans="24:29" x14ac:dyDescent="0.25">
      <c r="X299" s="1"/>
      <c r="Y299" s="1"/>
      <c r="Z299" s="1"/>
      <c r="AA299" s="1"/>
      <c r="AB299" s="1"/>
      <c r="AC299" s="1"/>
    </row>
    <row r="300" spans="24:29" x14ac:dyDescent="0.25">
      <c r="X300" s="1"/>
      <c r="Y300" s="1"/>
      <c r="Z300" s="1"/>
      <c r="AA300" s="1"/>
      <c r="AB300" s="1"/>
      <c r="AC300" s="1"/>
    </row>
    <row r="301" spans="24:29" x14ac:dyDescent="0.25">
      <c r="X301" s="1"/>
      <c r="Y301" s="1"/>
      <c r="Z301" s="1"/>
      <c r="AA301" s="1"/>
      <c r="AB301" s="1"/>
      <c r="AC301" s="1"/>
    </row>
    <row r="302" spans="24:29" x14ac:dyDescent="0.25">
      <c r="X302" s="1"/>
      <c r="Y302" s="1"/>
      <c r="Z302" s="1"/>
      <c r="AA302" s="1"/>
      <c r="AB302" s="1"/>
      <c r="AC302" s="1"/>
    </row>
    <row r="303" spans="24:29" x14ac:dyDescent="0.25">
      <c r="X303" s="1"/>
      <c r="Y303" s="1"/>
      <c r="Z303" s="1"/>
      <c r="AA303" s="1"/>
      <c r="AB303" s="1"/>
      <c r="AC303" s="1"/>
    </row>
    <row r="304" spans="24:29" x14ac:dyDescent="0.25">
      <c r="X304" s="1"/>
      <c r="Y304" s="1"/>
      <c r="Z304" s="1"/>
      <c r="AA304" s="1"/>
      <c r="AB304" s="1"/>
      <c r="AC304" s="1"/>
    </row>
    <row r="305" spans="24:29" x14ac:dyDescent="0.25">
      <c r="X305" s="1"/>
      <c r="Y305" s="1"/>
      <c r="Z305" s="1"/>
      <c r="AA305" s="1"/>
      <c r="AB305" s="1"/>
      <c r="AC305" s="1"/>
    </row>
    <row r="306" spans="24:29" x14ac:dyDescent="0.25">
      <c r="X306" s="1"/>
      <c r="Y306" s="1"/>
      <c r="Z306" s="1"/>
      <c r="AA306" s="1"/>
      <c r="AB306" s="1"/>
      <c r="AC306" s="1"/>
    </row>
    <row r="307" spans="24:29" x14ac:dyDescent="0.25">
      <c r="X307" s="1"/>
      <c r="Y307" s="1"/>
      <c r="Z307" s="1"/>
      <c r="AA307" s="1"/>
      <c r="AB307" s="1"/>
      <c r="AC307" s="1"/>
    </row>
    <row r="308" spans="24:29" x14ac:dyDescent="0.25">
      <c r="X308" s="1"/>
      <c r="Y308" s="1"/>
      <c r="Z308" s="1"/>
      <c r="AA308" s="1"/>
      <c r="AB308" s="1"/>
      <c r="AC308" s="1"/>
    </row>
    <row r="309" spans="24:29" x14ac:dyDescent="0.25">
      <c r="X309" s="1"/>
      <c r="Y309" s="1"/>
      <c r="Z309" s="1"/>
      <c r="AA309" s="1"/>
      <c r="AB309" s="1"/>
      <c r="AC309" s="1"/>
    </row>
    <row r="310" spans="24:29" x14ac:dyDescent="0.25">
      <c r="X310" s="1"/>
      <c r="Y310" s="1"/>
      <c r="Z310" s="1"/>
      <c r="AA310" s="1"/>
      <c r="AB310" s="1"/>
      <c r="AC310" s="1"/>
    </row>
    <row r="311" spans="24:29" x14ac:dyDescent="0.25">
      <c r="X311" s="1"/>
      <c r="Y311" s="1"/>
      <c r="Z311" s="1"/>
      <c r="AA311" s="1"/>
      <c r="AB311" s="1"/>
      <c r="AC311" s="1"/>
    </row>
    <row r="312" spans="24:29" x14ac:dyDescent="0.25">
      <c r="X312" s="1"/>
      <c r="Y312" s="1"/>
      <c r="Z312" s="1"/>
      <c r="AA312" s="1"/>
      <c r="AB312" s="1"/>
      <c r="AC312" s="1"/>
    </row>
    <row r="313" spans="24:29" x14ac:dyDescent="0.25">
      <c r="X313" s="1"/>
      <c r="Y313" s="1"/>
      <c r="Z313" s="1"/>
      <c r="AA313" s="1"/>
      <c r="AB313" s="1"/>
      <c r="AC313" s="1"/>
    </row>
    <row r="314" spans="24:29" x14ac:dyDescent="0.25">
      <c r="X314" s="1"/>
      <c r="Y314" s="1"/>
      <c r="Z314" s="1"/>
      <c r="AA314" s="1"/>
      <c r="AB314" s="1"/>
      <c r="AC314" s="1"/>
    </row>
    <row r="315" spans="24:29" x14ac:dyDescent="0.25">
      <c r="X315" s="1"/>
      <c r="Y315" s="1"/>
      <c r="Z315" s="1"/>
      <c r="AA315" s="1"/>
      <c r="AB315" s="1"/>
      <c r="AC315" s="1"/>
    </row>
    <row r="316" spans="24:29" x14ac:dyDescent="0.25">
      <c r="X316" s="1"/>
      <c r="Y316" s="1"/>
      <c r="Z316" s="1"/>
      <c r="AA316" s="1"/>
      <c r="AB316" s="1"/>
      <c r="AC316" s="1"/>
    </row>
    <row r="317" spans="24:29" x14ac:dyDescent="0.25">
      <c r="X317" s="1"/>
      <c r="Y317" s="1"/>
      <c r="Z317" s="1"/>
      <c r="AA317" s="1"/>
      <c r="AB317" s="1"/>
      <c r="AC317" s="1"/>
    </row>
    <row r="318" spans="24:29" x14ac:dyDescent="0.25">
      <c r="X318" s="1"/>
      <c r="Y318" s="1"/>
      <c r="Z318" s="1"/>
      <c r="AA318" s="1"/>
      <c r="AB318" s="1"/>
      <c r="AC318" s="1"/>
    </row>
    <row r="319" spans="24:29" x14ac:dyDescent="0.25">
      <c r="X319" s="1"/>
      <c r="Y319" s="1"/>
      <c r="Z319" s="1"/>
      <c r="AA319" s="1"/>
      <c r="AB319" s="1"/>
      <c r="AC319" s="1"/>
    </row>
    <row r="320" spans="24:29" x14ac:dyDescent="0.25">
      <c r="X320" s="1"/>
      <c r="Y320" s="1"/>
      <c r="Z320" s="1"/>
      <c r="AA320" s="1"/>
      <c r="AB320" s="1"/>
      <c r="AC320" s="1"/>
    </row>
    <row r="321" spans="24:29" x14ac:dyDescent="0.25">
      <c r="X321" s="1"/>
      <c r="Y321" s="1"/>
      <c r="Z321" s="1"/>
      <c r="AA321" s="1"/>
      <c r="AB321" s="1"/>
      <c r="AC321" s="1"/>
    </row>
    <row r="322" spans="24:29" x14ac:dyDescent="0.25">
      <c r="X322" s="1"/>
      <c r="Y322" s="1"/>
      <c r="Z322" s="1"/>
      <c r="AA322" s="1"/>
      <c r="AB322" s="1"/>
      <c r="AC322" s="1"/>
    </row>
    <row r="323" spans="24:29" x14ac:dyDescent="0.25">
      <c r="X323" s="1"/>
      <c r="Y323" s="1"/>
      <c r="Z323" s="1"/>
      <c r="AA323" s="1"/>
      <c r="AB323" s="1"/>
      <c r="AC323" s="1"/>
    </row>
    <row r="324" spans="24:29" x14ac:dyDescent="0.25">
      <c r="X324" s="1"/>
      <c r="Y324" s="1"/>
      <c r="Z324" s="1"/>
      <c r="AA324" s="1"/>
      <c r="AB324" s="1"/>
      <c r="AC324" s="1"/>
    </row>
    <row r="325" spans="24:29" x14ac:dyDescent="0.25">
      <c r="X325" s="1"/>
      <c r="Y325" s="1"/>
      <c r="Z325" s="1"/>
      <c r="AA325" s="1"/>
      <c r="AB325" s="1"/>
      <c r="AC325" s="1"/>
    </row>
    <row r="326" spans="24:29" x14ac:dyDescent="0.25">
      <c r="X326" s="1"/>
      <c r="Y326" s="1"/>
      <c r="Z326" s="1"/>
      <c r="AA326" s="1"/>
      <c r="AB326" s="1"/>
      <c r="AC326" s="1"/>
    </row>
    <row r="327" spans="24:29" x14ac:dyDescent="0.25">
      <c r="X327" s="1"/>
      <c r="Y327" s="1"/>
      <c r="Z327" s="1"/>
      <c r="AA327" s="1"/>
      <c r="AB327" s="1"/>
      <c r="AC327" s="1"/>
    </row>
    <row r="328" spans="24:29" x14ac:dyDescent="0.25">
      <c r="X328" s="1"/>
      <c r="Y328" s="1"/>
      <c r="Z328" s="1"/>
      <c r="AA328" s="1"/>
      <c r="AB328" s="1"/>
      <c r="AC328" s="1"/>
    </row>
    <row r="329" spans="24:29" x14ac:dyDescent="0.25">
      <c r="X329" s="1"/>
      <c r="Y329" s="1"/>
      <c r="Z329" s="1"/>
      <c r="AA329" s="1"/>
      <c r="AB329" s="1"/>
      <c r="AC329" s="1"/>
    </row>
    <row r="330" spans="24:29" x14ac:dyDescent="0.25">
      <c r="X330" s="1"/>
      <c r="Y330" s="1"/>
      <c r="Z330" s="1"/>
      <c r="AA330" s="1"/>
      <c r="AB330" s="1"/>
      <c r="AC330" s="1"/>
    </row>
    <row r="331" spans="24:29" x14ac:dyDescent="0.25">
      <c r="X331" s="1"/>
      <c r="Y331" s="1"/>
      <c r="Z331" s="1"/>
      <c r="AA331" s="1"/>
      <c r="AB331" s="1"/>
      <c r="AC331" s="1"/>
    </row>
    <row r="332" spans="24:29" x14ac:dyDescent="0.25">
      <c r="X332" s="1"/>
      <c r="Y332" s="1"/>
      <c r="Z332" s="1"/>
      <c r="AA332" s="1"/>
      <c r="AB332" s="1"/>
      <c r="AC332" s="1"/>
    </row>
    <row r="333" spans="24:29" x14ac:dyDescent="0.25">
      <c r="X333" s="1"/>
      <c r="Y333" s="1"/>
      <c r="Z333" s="1"/>
      <c r="AA333" s="1"/>
      <c r="AB333" s="1"/>
      <c r="AC333" s="1"/>
    </row>
    <row r="334" spans="24:29" x14ac:dyDescent="0.25">
      <c r="X334" s="1"/>
      <c r="Y334" s="1"/>
      <c r="Z334" s="1"/>
      <c r="AA334" s="1"/>
      <c r="AB334" s="1"/>
      <c r="AC334" s="1"/>
    </row>
    <row r="335" spans="24:29" x14ac:dyDescent="0.25">
      <c r="X335" s="1"/>
      <c r="Y335" s="1"/>
      <c r="Z335" s="1"/>
      <c r="AA335" s="1"/>
      <c r="AB335" s="1"/>
      <c r="AC335" s="1"/>
    </row>
    <row r="336" spans="24:29" x14ac:dyDescent="0.25">
      <c r="X336" s="1"/>
      <c r="Y336" s="1"/>
      <c r="Z336" s="1"/>
      <c r="AA336" s="1"/>
      <c r="AB336" s="1"/>
      <c r="AC336" s="1"/>
    </row>
    <row r="337" spans="24:29" x14ac:dyDescent="0.25">
      <c r="X337" s="1"/>
      <c r="Y337" s="1"/>
      <c r="Z337" s="1"/>
      <c r="AA337" s="1"/>
      <c r="AB337" s="1"/>
      <c r="AC337" s="1"/>
    </row>
    <row r="338" spans="24:29" x14ac:dyDescent="0.25">
      <c r="X338" s="1"/>
      <c r="Y338" s="1"/>
      <c r="Z338" s="1"/>
      <c r="AA338" s="1"/>
      <c r="AB338" s="1"/>
      <c r="AC338" s="1"/>
    </row>
    <row r="339" spans="24:29" x14ac:dyDescent="0.25">
      <c r="X339" s="1"/>
      <c r="Y339" s="1"/>
      <c r="Z339" s="1"/>
      <c r="AA339" s="1"/>
      <c r="AB339" s="1"/>
      <c r="AC339" s="1"/>
    </row>
    <row r="340" spans="24:29" x14ac:dyDescent="0.25">
      <c r="X340" s="1"/>
      <c r="Y340" s="1"/>
      <c r="Z340" s="1"/>
      <c r="AA340" s="1"/>
      <c r="AB340" s="1"/>
      <c r="AC340" s="1"/>
    </row>
    <row r="341" spans="24:29" x14ac:dyDescent="0.25">
      <c r="X341" s="1"/>
      <c r="Y341" s="1"/>
      <c r="Z341" s="1"/>
      <c r="AA341" s="1"/>
      <c r="AB341" s="1"/>
      <c r="AC341" s="1"/>
    </row>
    <row r="342" spans="24:29" x14ac:dyDescent="0.25">
      <c r="X342" s="1"/>
      <c r="Y342" s="1"/>
      <c r="Z342" s="1"/>
      <c r="AA342" s="1"/>
      <c r="AB342" s="1"/>
      <c r="AC342" s="1"/>
    </row>
    <row r="343" spans="24:29" x14ac:dyDescent="0.25">
      <c r="X343" s="1"/>
      <c r="Y343" s="1"/>
      <c r="Z343" s="1"/>
      <c r="AA343" s="1"/>
      <c r="AB343" s="1"/>
      <c r="AC343" s="1"/>
    </row>
    <row r="344" spans="24:29" x14ac:dyDescent="0.25">
      <c r="X344" s="1"/>
      <c r="Y344" s="1"/>
      <c r="Z344" s="1"/>
      <c r="AA344" s="1"/>
      <c r="AB344" s="1"/>
      <c r="AC344" s="1"/>
    </row>
    <row r="345" spans="24:29" x14ac:dyDescent="0.25">
      <c r="X345" s="1"/>
      <c r="Y345" s="1"/>
      <c r="Z345" s="1"/>
      <c r="AA345" s="1"/>
      <c r="AB345" s="1"/>
      <c r="AC345" s="1"/>
    </row>
    <row r="346" spans="24:29" x14ac:dyDescent="0.25">
      <c r="X346" s="1"/>
      <c r="Y346" s="1"/>
      <c r="Z346" s="1"/>
      <c r="AA346" s="1"/>
      <c r="AB346" s="1"/>
      <c r="AC346" s="1"/>
    </row>
    <row r="347" spans="24:29" x14ac:dyDescent="0.25">
      <c r="X347" s="1"/>
      <c r="Y347" s="1"/>
      <c r="Z347" s="1"/>
      <c r="AA347" s="1"/>
      <c r="AB347" s="1"/>
      <c r="AC347" s="1"/>
    </row>
    <row r="348" spans="24:29" x14ac:dyDescent="0.25">
      <c r="X348" s="1"/>
      <c r="Y348" s="1"/>
      <c r="Z348" s="1"/>
      <c r="AA348" s="1"/>
      <c r="AB348" s="1"/>
      <c r="AC348" s="1"/>
    </row>
    <row r="349" spans="24:29" x14ac:dyDescent="0.25">
      <c r="X349" s="1"/>
      <c r="Y349" s="1"/>
      <c r="Z349" s="1"/>
      <c r="AA349" s="1"/>
      <c r="AB349" s="1"/>
      <c r="AC349" s="1"/>
    </row>
    <row r="350" spans="24:29" x14ac:dyDescent="0.25">
      <c r="X350" s="1"/>
      <c r="Y350" s="1"/>
      <c r="Z350" s="1"/>
      <c r="AA350" s="1"/>
      <c r="AB350" s="1"/>
      <c r="AC350" s="1"/>
    </row>
    <row r="351" spans="24:29" x14ac:dyDescent="0.25">
      <c r="X351" s="1"/>
      <c r="Y351" s="1"/>
      <c r="Z351" s="1"/>
      <c r="AA351" s="1"/>
      <c r="AB351" s="1"/>
      <c r="AC351" s="1"/>
    </row>
    <row r="352" spans="24:29" x14ac:dyDescent="0.25">
      <c r="X352" s="1"/>
      <c r="Y352" s="1"/>
      <c r="Z352" s="1"/>
      <c r="AA352" s="1"/>
      <c r="AB352" s="1"/>
      <c r="AC352" s="1"/>
    </row>
    <row r="353" spans="24:29" x14ac:dyDescent="0.25">
      <c r="X353" s="1"/>
      <c r="Y353" s="1"/>
      <c r="Z353" s="1"/>
      <c r="AA353" s="1"/>
      <c r="AB353" s="1"/>
      <c r="AC353" s="1"/>
    </row>
    <row r="354" spans="24:29" x14ac:dyDescent="0.25">
      <c r="X354" s="1"/>
      <c r="Y354" s="1"/>
      <c r="Z354" s="1"/>
      <c r="AA354" s="1"/>
      <c r="AB354" s="1"/>
      <c r="AC354" s="1"/>
    </row>
    <row r="355" spans="24:29" x14ac:dyDescent="0.25">
      <c r="X355" s="1"/>
      <c r="Y355" s="1"/>
      <c r="Z355" s="1"/>
      <c r="AA355" s="1"/>
      <c r="AB355" s="1"/>
      <c r="AC355" s="1"/>
    </row>
    <row r="356" spans="24:29" x14ac:dyDescent="0.25">
      <c r="X356" s="1"/>
      <c r="Y356" s="1"/>
      <c r="Z356" s="1"/>
      <c r="AA356" s="1"/>
      <c r="AB356" s="1"/>
      <c r="AC356" s="1"/>
    </row>
    <row r="357" spans="24:29" x14ac:dyDescent="0.25">
      <c r="X357" s="1"/>
      <c r="Y357" s="1"/>
      <c r="Z357" s="1"/>
      <c r="AA357" s="1"/>
      <c r="AB357" s="1"/>
      <c r="AC357" s="1"/>
    </row>
    <row r="358" spans="24:29" x14ac:dyDescent="0.25">
      <c r="X358" s="1"/>
      <c r="Y358" s="1"/>
      <c r="Z358" s="1"/>
      <c r="AA358" s="1"/>
      <c r="AB358" s="1"/>
      <c r="AC358" s="1"/>
    </row>
    <row r="359" spans="24:29" x14ac:dyDescent="0.25">
      <c r="X359" s="1"/>
      <c r="Y359" s="1"/>
      <c r="Z359" s="1"/>
      <c r="AA359" s="1"/>
      <c r="AB359" s="1"/>
      <c r="AC359" s="1"/>
    </row>
    <row r="360" spans="24:29" x14ac:dyDescent="0.25">
      <c r="X360" s="1"/>
      <c r="Y360" s="1"/>
      <c r="Z360" s="1"/>
      <c r="AA360" s="1"/>
      <c r="AB360" s="1"/>
      <c r="AC360" s="1"/>
    </row>
    <row r="361" spans="24:29" x14ac:dyDescent="0.25">
      <c r="X361" s="1"/>
      <c r="Y361" s="1"/>
      <c r="Z361" s="1"/>
      <c r="AA361" s="1"/>
      <c r="AB361" s="1"/>
      <c r="AC361" s="1"/>
    </row>
    <row r="362" spans="24:29" x14ac:dyDescent="0.25">
      <c r="X362" s="1"/>
      <c r="Y362" s="1"/>
      <c r="Z362" s="1"/>
      <c r="AA362" s="1"/>
      <c r="AB362" s="1"/>
      <c r="AC362" s="1"/>
    </row>
    <row r="363" spans="24:29" x14ac:dyDescent="0.25">
      <c r="X363" s="1"/>
      <c r="Y363" s="1"/>
      <c r="Z363" s="1"/>
      <c r="AA363" s="1"/>
      <c r="AB363" s="1"/>
      <c r="AC363" s="1"/>
    </row>
    <row r="364" spans="24:29" x14ac:dyDescent="0.25">
      <c r="X364" s="1"/>
      <c r="Y364" s="1"/>
      <c r="Z364" s="1"/>
      <c r="AA364" s="1"/>
      <c r="AB364" s="1"/>
      <c r="AC364" s="1"/>
    </row>
    <row r="365" spans="24:29" x14ac:dyDescent="0.25">
      <c r="X365" s="1"/>
      <c r="Y365" s="1"/>
      <c r="Z365" s="1"/>
      <c r="AA365" s="1"/>
      <c r="AB365" s="1"/>
      <c r="AC365" s="1"/>
    </row>
    <row r="366" spans="24:29" x14ac:dyDescent="0.25">
      <c r="X366" s="1"/>
      <c r="Y366" s="1"/>
      <c r="Z366" s="1"/>
      <c r="AA366" s="1"/>
      <c r="AB366" s="1"/>
      <c r="AC366" s="1"/>
    </row>
    <row r="367" spans="24:29" x14ac:dyDescent="0.25">
      <c r="X367" s="1"/>
      <c r="Y367" s="1"/>
      <c r="Z367" s="1"/>
      <c r="AA367" s="1"/>
      <c r="AB367" s="1"/>
      <c r="AC367" s="1"/>
    </row>
    <row r="368" spans="24:29" x14ac:dyDescent="0.25">
      <c r="X368" s="1"/>
      <c r="Y368" s="1"/>
      <c r="Z368" s="1"/>
      <c r="AA368" s="1"/>
      <c r="AB368" s="1"/>
      <c r="AC368" s="1"/>
    </row>
    <row r="369" spans="24:29" x14ac:dyDescent="0.25">
      <c r="X369" s="1"/>
      <c r="Y369" s="1"/>
      <c r="Z369" s="1"/>
      <c r="AA369" s="1"/>
      <c r="AB369" s="1"/>
      <c r="AC369" s="1"/>
    </row>
    <row r="370" spans="24:29" x14ac:dyDescent="0.25">
      <c r="X370" s="1"/>
      <c r="Y370" s="1"/>
      <c r="Z370" s="1"/>
      <c r="AA370" s="1"/>
      <c r="AB370" s="1"/>
      <c r="AC370" s="1"/>
    </row>
    <row r="371" spans="24:29" x14ac:dyDescent="0.25">
      <c r="X371" s="1"/>
      <c r="Y371" s="1"/>
      <c r="Z371" s="1"/>
      <c r="AA371" s="1"/>
      <c r="AB371" s="1"/>
      <c r="AC371" s="1"/>
    </row>
    <row r="372" spans="24:29" x14ac:dyDescent="0.25">
      <c r="X372" s="1"/>
      <c r="Y372" s="1"/>
      <c r="Z372" s="1"/>
      <c r="AA372" s="1"/>
      <c r="AB372" s="1"/>
      <c r="AC372" s="1"/>
    </row>
    <row r="373" spans="24:29" x14ac:dyDescent="0.25">
      <c r="X373" s="1"/>
      <c r="Y373" s="1"/>
      <c r="Z373" s="1"/>
      <c r="AA373" s="1"/>
      <c r="AB373" s="1"/>
      <c r="AC373" s="1"/>
    </row>
    <row r="374" spans="24:29" x14ac:dyDescent="0.25">
      <c r="X374" s="1"/>
      <c r="Y374" s="1"/>
      <c r="Z374" s="1"/>
      <c r="AA374" s="1"/>
      <c r="AB374" s="1"/>
      <c r="AC374" s="1"/>
    </row>
    <row r="375" spans="24:29" x14ac:dyDescent="0.25">
      <c r="X375" s="1"/>
      <c r="Y375" s="1"/>
      <c r="Z375" s="1"/>
      <c r="AA375" s="1"/>
      <c r="AB375" s="1"/>
      <c r="AC375" s="1"/>
    </row>
    <row r="376" spans="24:29" x14ac:dyDescent="0.25">
      <c r="X376" s="1"/>
      <c r="Y376" s="1"/>
      <c r="Z376" s="1"/>
      <c r="AA376" s="1"/>
      <c r="AB376" s="1"/>
      <c r="AC376" s="1"/>
    </row>
    <row r="377" spans="24:29" x14ac:dyDescent="0.25">
      <c r="X377" s="1"/>
      <c r="Y377" s="1"/>
      <c r="Z377" s="1"/>
      <c r="AA377" s="1"/>
      <c r="AB377" s="1"/>
      <c r="AC377" s="1"/>
    </row>
    <row r="378" spans="24:29" x14ac:dyDescent="0.25">
      <c r="X378" s="1"/>
      <c r="Y378" s="1"/>
      <c r="Z378" s="1"/>
      <c r="AA378" s="1"/>
      <c r="AB378" s="1"/>
      <c r="AC378" s="1"/>
    </row>
    <row r="379" spans="24:29" x14ac:dyDescent="0.25">
      <c r="X379" s="1"/>
      <c r="Y379" s="1"/>
      <c r="Z379" s="1"/>
      <c r="AA379" s="1"/>
      <c r="AB379" s="1"/>
      <c r="AC379" s="1"/>
    </row>
    <row r="380" spans="24:29" x14ac:dyDescent="0.25">
      <c r="X380" s="1"/>
      <c r="Y380" s="1"/>
      <c r="Z380" s="1"/>
      <c r="AA380" s="1"/>
      <c r="AB380" s="1"/>
      <c r="AC380" s="1"/>
    </row>
    <row r="381" spans="24:29" x14ac:dyDescent="0.25">
      <c r="X381" s="1"/>
      <c r="Y381" s="1"/>
      <c r="Z381" s="1"/>
      <c r="AA381" s="1"/>
      <c r="AB381" s="1"/>
      <c r="AC381" s="1"/>
    </row>
    <row r="382" spans="24:29" x14ac:dyDescent="0.25">
      <c r="X382" s="1"/>
      <c r="Y382" s="1"/>
      <c r="Z382" s="1"/>
      <c r="AA382" s="1"/>
      <c r="AB382" s="1"/>
      <c r="AC382" s="1"/>
    </row>
    <row r="383" spans="24:29" x14ac:dyDescent="0.25">
      <c r="X383" s="1"/>
      <c r="Y383" s="1"/>
      <c r="Z383" s="1"/>
      <c r="AA383" s="1"/>
      <c r="AB383" s="1"/>
      <c r="AC383" s="1"/>
    </row>
    <row r="384" spans="24:29" x14ac:dyDescent="0.25">
      <c r="X384" s="1"/>
      <c r="Y384" s="1"/>
      <c r="Z384" s="1"/>
      <c r="AA384" s="1"/>
      <c r="AB384" s="1"/>
      <c r="AC384" s="1"/>
    </row>
    <row r="385" spans="24:29" x14ac:dyDescent="0.25">
      <c r="X385" s="1"/>
      <c r="Y385" s="1"/>
      <c r="Z385" s="1"/>
      <c r="AA385" s="1"/>
      <c r="AB385" s="1"/>
      <c r="AC385" s="1"/>
    </row>
    <row r="386" spans="24:29" x14ac:dyDescent="0.25">
      <c r="X386" s="1"/>
      <c r="Y386" s="1"/>
      <c r="Z386" s="1"/>
      <c r="AA386" s="1"/>
      <c r="AB386" s="1"/>
      <c r="AC386" s="1"/>
    </row>
    <row r="387" spans="24:29" x14ac:dyDescent="0.25">
      <c r="X387" s="1"/>
      <c r="Y387" s="1"/>
      <c r="Z387" s="1"/>
      <c r="AA387" s="1"/>
      <c r="AB387" s="1"/>
      <c r="AC387" s="1"/>
    </row>
    <row r="388" spans="24:29" x14ac:dyDescent="0.25">
      <c r="X388" s="1"/>
      <c r="Y388" s="1"/>
      <c r="Z388" s="1"/>
      <c r="AA388" s="1"/>
      <c r="AB388" s="1"/>
      <c r="AC388" s="1"/>
    </row>
    <row r="389" spans="24:29" x14ac:dyDescent="0.25">
      <c r="X389" s="1"/>
      <c r="Y389" s="1"/>
      <c r="Z389" s="1"/>
      <c r="AA389" s="1"/>
      <c r="AB389" s="1"/>
      <c r="AC389" s="1"/>
    </row>
    <row r="390" spans="24:29" x14ac:dyDescent="0.25">
      <c r="X390" s="1"/>
      <c r="Y390" s="1"/>
      <c r="Z390" s="1"/>
      <c r="AA390" s="1"/>
      <c r="AB390" s="1"/>
      <c r="AC390" s="1"/>
    </row>
    <row r="391" spans="24:29" x14ac:dyDescent="0.25">
      <c r="X391" s="1"/>
      <c r="Y391" s="1"/>
      <c r="Z391" s="1"/>
      <c r="AA391" s="1"/>
      <c r="AB391" s="1"/>
      <c r="AC391" s="1"/>
    </row>
    <row r="392" spans="24:29" x14ac:dyDescent="0.25">
      <c r="X392" s="1"/>
      <c r="Y392" s="1"/>
      <c r="Z392" s="1"/>
      <c r="AA392" s="1"/>
      <c r="AB392" s="1"/>
      <c r="AC392" s="1"/>
    </row>
    <row r="393" spans="24:29" x14ac:dyDescent="0.25">
      <c r="X393" s="1"/>
      <c r="Y393" s="1"/>
      <c r="Z393" s="1"/>
      <c r="AA393" s="1"/>
      <c r="AB393" s="1"/>
      <c r="AC393" s="1"/>
    </row>
    <row r="394" spans="24:29" x14ac:dyDescent="0.25">
      <c r="X394" s="1"/>
      <c r="Y394" s="1"/>
      <c r="Z394" s="1"/>
      <c r="AA394" s="1"/>
      <c r="AB394" s="1"/>
      <c r="AC394" s="1"/>
    </row>
    <row r="395" spans="24:29" x14ac:dyDescent="0.25">
      <c r="X395" s="1"/>
      <c r="Y395" s="1"/>
      <c r="Z395" s="1"/>
      <c r="AA395" s="1"/>
      <c r="AB395" s="1"/>
      <c r="AC395" s="1"/>
    </row>
    <row r="396" spans="24:29" x14ac:dyDescent="0.25">
      <c r="X396" s="1"/>
      <c r="Y396" s="1"/>
      <c r="Z396" s="1"/>
      <c r="AA396" s="1"/>
      <c r="AB396" s="1"/>
      <c r="AC396" s="1"/>
    </row>
    <row r="397" spans="24:29" x14ac:dyDescent="0.25">
      <c r="X397" s="1"/>
      <c r="Y397" s="1"/>
      <c r="Z397" s="1"/>
      <c r="AA397" s="1"/>
      <c r="AB397" s="1"/>
      <c r="AC397" s="1"/>
    </row>
    <row r="398" spans="24:29" x14ac:dyDescent="0.25">
      <c r="X398" s="1"/>
      <c r="Y398" s="1"/>
      <c r="Z398" s="1"/>
      <c r="AA398" s="1"/>
      <c r="AB398" s="1"/>
      <c r="AC398" s="1"/>
    </row>
    <row r="399" spans="24:29" x14ac:dyDescent="0.25">
      <c r="X399" s="1"/>
      <c r="Y399" s="1"/>
      <c r="Z399" s="1"/>
      <c r="AA399" s="1"/>
      <c r="AB399" s="1"/>
      <c r="AC399" s="1"/>
    </row>
    <row r="400" spans="24:29" x14ac:dyDescent="0.25">
      <c r="X400" s="1"/>
      <c r="Y400" s="1"/>
      <c r="Z400" s="1"/>
      <c r="AA400" s="1"/>
      <c r="AB400" s="1"/>
      <c r="AC400" s="1"/>
    </row>
    <row r="401" spans="24:29" x14ac:dyDescent="0.25">
      <c r="X401" s="1"/>
      <c r="Y401" s="1"/>
      <c r="Z401" s="1"/>
      <c r="AA401" s="1"/>
      <c r="AB401" s="1"/>
      <c r="AC401" s="1"/>
    </row>
    <row r="402" spans="24:29" x14ac:dyDescent="0.25">
      <c r="X402" s="1"/>
      <c r="Y402" s="1"/>
      <c r="Z402" s="1"/>
      <c r="AA402" s="1"/>
      <c r="AB402" s="1"/>
      <c r="AC402" s="1"/>
    </row>
    <row r="403" spans="24:29" x14ac:dyDescent="0.25">
      <c r="X403" s="1"/>
      <c r="Y403" s="1"/>
      <c r="Z403" s="1"/>
      <c r="AA403" s="1"/>
      <c r="AB403" s="1"/>
      <c r="AC403" s="1"/>
    </row>
    <row r="404" spans="24:29" x14ac:dyDescent="0.25">
      <c r="X404" s="1"/>
      <c r="Y404" s="1"/>
      <c r="Z404" s="1"/>
      <c r="AA404" s="1"/>
      <c r="AB404" s="1"/>
      <c r="AC404" s="1"/>
    </row>
    <row r="405" spans="24:29" x14ac:dyDescent="0.25">
      <c r="X405" s="1"/>
      <c r="Y405" s="1"/>
      <c r="Z405" s="1"/>
      <c r="AA405" s="1"/>
      <c r="AB405" s="1"/>
      <c r="AC405" s="1"/>
    </row>
    <row r="406" spans="24:29" x14ac:dyDescent="0.25">
      <c r="X406" s="1"/>
      <c r="Y406" s="1"/>
      <c r="Z406" s="1"/>
      <c r="AA406" s="1"/>
      <c r="AB406" s="1"/>
      <c r="AC406" s="1"/>
    </row>
    <row r="407" spans="24:29" x14ac:dyDescent="0.25">
      <c r="X407" s="1"/>
      <c r="Y407" s="1"/>
      <c r="Z407" s="1"/>
      <c r="AA407" s="1"/>
      <c r="AB407" s="1"/>
      <c r="AC407" s="1"/>
    </row>
    <row r="408" spans="24:29" x14ac:dyDescent="0.25">
      <c r="X408" s="1"/>
      <c r="Y408" s="1"/>
      <c r="Z408" s="1"/>
      <c r="AA408" s="1"/>
      <c r="AB408" s="1"/>
      <c r="AC408" s="1"/>
    </row>
    <row r="409" spans="24:29" x14ac:dyDescent="0.25">
      <c r="X409" s="1"/>
      <c r="Y409" s="1"/>
      <c r="Z409" s="1"/>
      <c r="AA409" s="1"/>
      <c r="AB409" s="1"/>
      <c r="AC409" s="1"/>
    </row>
    <row r="410" spans="24:29" x14ac:dyDescent="0.25">
      <c r="X410" s="1"/>
      <c r="Y410" s="1"/>
      <c r="Z410" s="1"/>
      <c r="AA410" s="1"/>
      <c r="AB410" s="1"/>
      <c r="AC410" s="1"/>
    </row>
    <row r="411" spans="24:29" x14ac:dyDescent="0.25">
      <c r="X411" s="1"/>
      <c r="Y411" s="1"/>
      <c r="Z411" s="1"/>
      <c r="AA411" s="1"/>
      <c r="AB411" s="1"/>
      <c r="AC411" s="1"/>
    </row>
    <row r="412" spans="24:29" x14ac:dyDescent="0.25">
      <c r="X412" s="1"/>
      <c r="Y412" s="1"/>
      <c r="Z412" s="1"/>
      <c r="AA412" s="1"/>
      <c r="AB412" s="1"/>
      <c r="AC412" s="1"/>
    </row>
    <row r="413" spans="24:29" x14ac:dyDescent="0.25">
      <c r="X413" s="1"/>
      <c r="Y413" s="1"/>
      <c r="Z413" s="1"/>
      <c r="AA413" s="1"/>
      <c r="AB413" s="1"/>
      <c r="AC413" s="1"/>
    </row>
    <row r="414" spans="24:29" x14ac:dyDescent="0.25">
      <c r="X414" s="1"/>
      <c r="Y414" s="1"/>
      <c r="Z414" s="1"/>
      <c r="AA414" s="1"/>
      <c r="AB414" s="1"/>
      <c r="AC414" s="1"/>
    </row>
    <row r="415" spans="24:29" x14ac:dyDescent="0.25">
      <c r="X415" s="1"/>
      <c r="Y415" s="1"/>
      <c r="Z415" s="1"/>
      <c r="AA415" s="1"/>
      <c r="AB415" s="1"/>
      <c r="AC415" s="1"/>
    </row>
    <row r="416" spans="24:29" x14ac:dyDescent="0.25">
      <c r="X416" s="1"/>
      <c r="Y416" s="1"/>
      <c r="Z416" s="1"/>
      <c r="AA416" s="1"/>
      <c r="AB416" s="1"/>
      <c r="AC416" s="1"/>
    </row>
    <row r="417" spans="24:29" x14ac:dyDescent="0.25">
      <c r="X417" s="1"/>
      <c r="Y417" s="1"/>
      <c r="Z417" s="1"/>
      <c r="AA417" s="1"/>
      <c r="AB417" s="1"/>
      <c r="AC417" s="1"/>
    </row>
    <row r="418" spans="24:29" x14ac:dyDescent="0.25">
      <c r="X418" s="1"/>
      <c r="Y418" s="1"/>
      <c r="Z418" s="1"/>
      <c r="AA418" s="1"/>
      <c r="AB418" s="1"/>
      <c r="AC418" s="1"/>
    </row>
    <row r="419" spans="24:29" x14ac:dyDescent="0.25">
      <c r="X419" s="1"/>
      <c r="Y419" s="1"/>
      <c r="Z419" s="1"/>
      <c r="AA419" s="1"/>
      <c r="AB419" s="1"/>
      <c r="AC419" s="1"/>
    </row>
    <row r="420" spans="24:29" x14ac:dyDescent="0.25">
      <c r="X420" s="1"/>
      <c r="Y420" s="1"/>
      <c r="Z420" s="1"/>
      <c r="AA420" s="1"/>
      <c r="AB420" s="1"/>
      <c r="AC420" s="1"/>
    </row>
    <row r="421" spans="24:29" x14ac:dyDescent="0.25">
      <c r="X421" s="1"/>
      <c r="Y421" s="1"/>
      <c r="Z421" s="1"/>
      <c r="AA421" s="1"/>
      <c r="AB421" s="1"/>
      <c r="AC421" s="1"/>
    </row>
    <row r="422" spans="24:29" x14ac:dyDescent="0.25">
      <c r="X422" s="1"/>
      <c r="Y422" s="1"/>
      <c r="Z422" s="1"/>
      <c r="AA422" s="1"/>
      <c r="AB422" s="1"/>
      <c r="AC422" s="1"/>
    </row>
    <row r="423" spans="24:29" x14ac:dyDescent="0.25">
      <c r="X423" s="1"/>
      <c r="Y423" s="1"/>
      <c r="Z423" s="1"/>
      <c r="AA423" s="1"/>
      <c r="AB423" s="1"/>
      <c r="AC423" s="1"/>
    </row>
    <row r="424" spans="24:29" x14ac:dyDescent="0.25">
      <c r="X424" s="1"/>
      <c r="Y424" s="1"/>
      <c r="Z424" s="1"/>
      <c r="AA424" s="1"/>
      <c r="AB424" s="1"/>
      <c r="AC424" s="1"/>
    </row>
    <row r="425" spans="24:29" x14ac:dyDescent="0.25">
      <c r="X425" s="1"/>
      <c r="Y425" s="1"/>
      <c r="Z425" s="1"/>
      <c r="AA425" s="1"/>
      <c r="AB425" s="1"/>
      <c r="AC425" s="1"/>
    </row>
    <row r="426" spans="24:29" x14ac:dyDescent="0.25">
      <c r="X426" s="1"/>
      <c r="Y426" s="1"/>
      <c r="Z426" s="1"/>
      <c r="AA426" s="1"/>
      <c r="AB426" s="1"/>
      <c r="AC426" s="1"/>
    </row>
    <row r="427" spans="24:29" x14ac:dyDescent="0.25">
      <c r="X427" s="1"/>
      <c r="Y427" s="1"/>
      <c r="Z427" s="1"/>
      <c r="AA427" s="1"/>
      <c r="AB427" s="1"/>
      <c r="AC427" s="1"/>
    </row>
    <row r="428" spans="24:29" x14ac:dyDescent="0.25">
      <c r="X428" s="1"/>
      <c r="Y428" s="1"/>
      <c r="Z428" s="1"/>
      <c r="AA428" s="1"/>
      <c r="AB428" s="1"/>
      <c r="AC428" s="1"/>
    </row>
    <row r="429" spans="24:29" x14ac:dyDescent="0.25">
      <c r="X429" s="1"/>
      <c r="Y429" s="1"/>
      <c r="Z429" s="1"/>
      <c r="AA429" s="1"/>
      <c r="AB429" s="1"/>
      <c r="AC429" s="1"/>
    </row>
    <row r="430" spans="24:29" x14ac:dyDescent="0.25">
      <c r="X430" s="1"/>
      <c r="Y430" s="1"/>
      <c r="Z430" s="1"/>
      <c r="AA430" s="1"/>
      <c r="AB430" s="1"/>
      <c r="AC430" s="1"/>
    </row>
    <row r="431" spans="24:29" x14ac:dyDescent="0.25">
      <c r="X431" s="1"/>
      <c r="Y431" s="1"/>
      <c r="Z431" s="1"/>
      <c r="AA431" s="1"/>
      <c r="AB431" s="1"/>
      <c r="AC431" s="1"/>
    </row>
    <row r="432" spans="24:29" x14ac:dyDescent="0.25">
      <c r="X432" s="1"/>
      <c r="Y432" s="1"/>
      <c r="Z432" s="1"/>
      <c r="AA432" s="1"/>
      <c r="AB432" s="1"/>
      <c r="AC432" s="1"/>
    </row>
    <row r="433" spans="24:29" x14ac:dyDescent="0.25">
      <c r="X433" s="1"/>
      <c r="Y433" s="1"/>
      <c r="Z433" s="1"/>
      <c r="AA433" s="1"/>
      <c r="AB433" s="1"/>
      <c r="AC433" s="1"/>
    </row>
    <row r="434" spans="24:29" x14ac:dyDescent="0.25">
      <c r="X434" s="1"/>
      <c r="Y434" s="1"/>
      <c r="Z434" s="1"/>
      <c r="AA434" s="1"/>
      <c r="AB434" s="1"/>
      <c r="AC434" s="1"/>
    </row>
    <row r="435" spans="24:29" x14ac:dyDescent="0.25">
      <c r="X435" s="1"/>
      <c r="Y435" s="1"/>
      <c r="Z435" s="1"/>
      <c r="AA435" s="1"/>
      <c r="AB435" s="1"/>
      <c r="AC435" s="1"/>
    </row>
    <row r="436" spans="24:29" x14ac:dyDescent="0.25">
      <c r="X436" s="1"/>
      <c r="Y436" s="1"/>
      <c r="Z436" s="1"/>
      <c r="AA436" s="1"/>
      <c r="AB436" s="1"/>
      <c r="AC436" s="1"/>
    </row>
    <row r="437" spans="24:29" x14ac:dyDescent="0.25">
      <c r="X437" s="1"/>
      <c r="Y437" s="1"/>
      <c r="Z437" s="1"/>
      <c r="AA437" s="1"/>
      <c r="AB437" s="1"/>
      <c r="AC437" s="1"/>
    </row>
    <row r="438" spans="24:29" x14ac:dyDescent="0.25">
      <c r="X438" s="1"/>
      <c r="Y438" s="1"/>
      <c r="Z438" s="1"/>
      <c r="AA438" s="1"/>
      <c r="AB438" s="1"/>
      <c r="AC438" s="1"/>
    </row>
    <row r="439" spans="24:29" x14ac:dyDescent="0.25">
      <c r="X439" s="1"/>
      <c r="Y439" s="1"/>
      <c r="Z439" s="1"/>
      <c r="AA439" s="1"/>
      <c r="AB439" s="1"/>
      <c r="AC439" s="1"/>
    </row>
    <row r="440" spans="24:29" x14ac:dyDescent="0.25">
      <c r="X440" s="1"/>
      <c r="Y440" s="1"/>
      <c r="Z440" s="1"/>
      <c r="AA440" s="1"/>
      <c r="AB440" s="1"/>
      <c r="AC440" s="1"/>
    </row>
    <row r="441" spans="24:29" x14ac:dyDescent="0.25">
      <c r="X441" s="1"/>
      <c r="Y441" s="1"/>
      <c r="Z441" s="1"/>
      <c r="AA441" s="1"/>
      <c r="AB441" s="1"/>
      <c r="AC441" s="1"/>
    </row>
    <row r="442" spans="24:29" x14ac:dyDescent="0.25">
      <c r="X442" s="1"/>
      <c r="Y442" s="1"/>
      <c r="Z442" s="1"/>
      <c r="AA442" s="1"/>
      <c r="AB442" s="1"/>
      <c r="AC442" s="1"/>
    </row>
    <row r="443" spans="24:29" x14ac:dyDescent="0.25">
      <c r="X443" s="1"/>
      <c r="Y443" s="1"/>
      <c r="Z443" s="1"/>
      <c r="AA443" s="1"/>
      <c r="AB443" s="1"/>
      <c r="AC443" s="1"/>
    </row>
    <row r="444" spans="24:29" x14ac:dyDescent="0.25">
      <c r="X444" s="1"/>
      <c r="Y444" s="1"/>
      <c r="Z444" s="1"/>
      <c r="AA444" s="1"/>
      <c r="AB444" s="1"/>
      <c r="AC444" s="1"/>
    </row>
    <row r="445" spans="24:29" x14ac:dyDescent="0.25">
      <c r="X445" s="1"/>
      <c r="Y445" s="1"/>
      <c r="Z445" s="1"/>
      <c r="AA445" s="1"/>
      <c r="AB445" s="1"/>
      <c r="AC445" s="1"/>
    </row>
    <row r="446" spans="24:29" x14ac:dyDescent="0.25">
      <c r="X446" s="1"/>
      <c r="Y446" s="1"/>
      <c r="Z446" s="1"/>
      <c r="AA446" s="1"/>
      <c r="AB446" s="1"/>
      <c r="AC446" s="1"/>
    </row>
    <row r="447" spans="24:29" x14ac:dyDescent="0.25">
      <c r="X447" s="1"/>
      <c r="Y447" s="1"/>
      <c r="Z447" s="1"/>
      <c r="AA447" s="1"/>
      <c r="AB447" s="1"/>
      <c r="AC447" s="1"/>
    </row>
    <row r="448" spans="24:29" x14ac:dyDescent="0.25">
      <c r="X448" s="1"/>
      <c r="Y448" s="1"/>
      <c r="Z448" s="1"/>
      <c r="AA448" s="1"/>
      <c r="AB448" s="1"/>
      <c r="AC448" s="1"/>
    </row>
    <row r="449" spans="24:29" x14ac:dyDescent="0.25">
      <c r="X449" s="1"/>
      <c r="Y449" s="1"/>
      <c r="Z449" s="1"/>
      <c r="AA449" s="1"/>
      <c r="AB449" s="1"/>
      <c r="AC449" s="1"/>
    </row>
    <row r="450" spans="24:29" x14ac:dyDescent="0.25">
      <c r="X450" s="1"/>
      <c r="Y450" s="1"/>
      <c r="Z450" s="1"/>
      <c r="AA450" s="1"/>
      <c r="AB450" s="1"/>
      <c r="AC450" s="1"/>
    </row>
    <row r="451" spans="24:29" x14ac:dyDescent="0.25">
      <c r="X451" s="1"/>
      <c r="Y451" s="1"/>
      <c r="Z451" s="1"/>
      <c r="AA451" s="1"/>
      <c r="AB451" s="1"/>
      <c r="AC451" s="1"/>
    </row>
    <row r="452" spans="24:29" x14ac:dyDescent="0.25">
      <c r="X452" s="1"/>
      <c r="Y452" s="1"/>
      <c r="Z452" s="1"/>
      <c r="AA452" s="1"/>
      <c r="AB452" s="1"/>
      <c r="AC452" s="1"/>
    </row>
    <row r="453" spans="24:29" x14ac:dyDescent="0.25">
      <c r="X453" s="1"/>
      <c r="Y453" s="1"/>
      <c r="Z453" s="1"/>
      <c r="AA453" s="1"/>
      <c r="AB453" s="1"/>
      <c r="AC453" s="1"/>
    </row>
    <row r="454" spans="24:29" x14ac:dyDescent="0.25">
      <c r="X454" s="1"/>
      <c r="Y454" s="1"/>
      <c r="Z454" s="1"/>
      <c r="AA454" s="1"/>
      <c r="AB454" s="1"/>
      <c r="AC454" s="1"/>
    </row>
    <row r="455" spans="24:29" x14ac:dyDescent="0.25">
      <c r="X455" s="1"/>
      <c r="Y455" s="1"/>
      <c r="Z455" s="1"/>
      <c r="AA455" s="1"/>
      <c r="AB455" s="1"/>
      <c r="AC455" s="1"/>
    </row>
    <row r="456" spans="24:29" x14ac:dyDescent="0.25">
      <c r="X456" s="1"/>
      <c r="Y456" s="1"/>
      <c r="Z456" s="1"/>
      <c r="AA456" s="1"/>
      <c r="AB456" s="1"/>
      <c r="AC456" s="1"/>
    </row>
    <row r="457" spans="24:29" x14ac:dyDescent="0.25">
      <c r="X457" s="1"/>
      <c r="Y457" s="1"/>
      <c r="Z457" s="1"/>
      <c r="AA457" s="1"/>
      <c r="AB457" s="1"/>
      <c r="AC457" s="1"/>
    </row>
    <row r="458" spans="24:29" x14ac:dyDescent="0.25">
      <c r="X458" s="1"/>
      <c r="Y458" s="1"/>
      <c r="Z458" s="1"/>
      <c r="AA458" s="1"/>
      <c r="AB458" s="1"/>
      <c r="AC458" s="1"/>
    </row>
    <row r="459" spans="24:29" x14ac:dyDescent="0.25">
      <c r="X459" s="1"/>
      <c r="Y459" s="1"/>
      <c r="Z459" s="1"/>
      <c r="AA459" s="1"/>
      <c r="AB459" s="1"/>
      <c r="AC459" s="1"/>
    </row>
    <row r="460" spans="24:29" x14ac:dyDescent="0.25">
      <c r="X460" s="1"/>
      <c r="Y460" s="1"/>
      <c r="Z460" s="1"/>
      <c r="AA460" s="1"/>
      <c r="AB460" s="1"/>
      <c r="AC460" s="1"/>
    </row>
    <row r="461" spans="24:29" x14ac:dyDescent="0.25">
      <c r="X461" s="1"/>
      <c r="Y461" s="1"/>
      <c r="Z461" s="1"/>
      <c r="AA461" s="1"/>
      <c r="AB461" s="1"/>
      <c r="AC461" s="1"/>
    </row>
    <row r="462" spans="24:29" x14ac:dyDescent="0.25">
      <c r="X462" s="1"/>
      <c r="Y462" s="1"/>
      <c r="Z462" s="1"/>
      <c r="AA462" s="1"/>
      <c r="AB462" s="1"/>
      <c r="AC462" s="1"/>
    </row>
    <row r="463" spans="24:29" x14ac:dyDescent="0.25">
      <c r="X463" s="1"/>
      <c r="Y463" s="1"/>
      <c r="Z463" s="1"/>
      <c r="AA463" s="1"/>
      <c r="AB463" s="1"/>
      <c r="AC463" s="1"/>
    </row>
    <row r="464" spans="24:29" x14ac:dyDescent="0.25">
      <c r="X464" s="1"/>
      <c r="Y464" s="1"/>
      <c r="Z464" s="1"/>
      <c r="AA464" s="1"/>
      <c r="AB464" s="1"/>
      <c r="AC464" s="1"/>
    </row>
    <row r="465" spans="24:29" x14ac:dyDescent="0.25">
      <c r="X465" s="1"/>
      <c r="Y465" s="1"/>
      <c r="Z465" s="1"/>
      <c r="AA465" s="1"/>
      <c r="AB465" s="1"/>
      <c r="AC465" s="1"/>
    </row>
    <row r="466" spans="24:29" x14ac:dyDescent="0.25">
      <c r="X466" s="1"/>
      <c r="Y466" s="1"/>
      <c r="Z466" s="1"/>
      <c r="AA466" s="1"/>
      <c r="AB466" s="1"/>
      <c r="AC466" s="1"/>
    </row>
    <row r="467" spans="24:29" x14ac:dyDescent="0.25">
      <c r="X467" s="1"/>
      <c r="Y467" s="1"/>
      <c r="Z467" s="1"/>
      <c r="AA467" s="1"/>
      <c r="AB467" s="1"/>
      <c r="AC467" s="1"/>
    </row>
    <row r="468" spans="24:29" x14ac:dyDescent="0.25">
      <c r="X468" s="1"/>
      <c r="Y468" s="1"/>
      <c r="Z468" s="1"/>
      <c r="AA468" s="1"/>
      <c r="AB468" s="1"/>
      <c r="AC468" s="1"/>
    </row>
    <row r="469" spans="24:29" x14ac:dyDescent="0.25">
      <c r="X469" s="1"/>
      <c r="Y469" s="1"/>
      <c r="Z469" s="1"/>
      <c r="AA469" s="1"/>
      <c r="AB469" s="1"/>
      <c r="AC469" s="1"/>
    </row>
    <row r="470" spans="24:29" x14ac:dyDescent="0.25">
      <c r="X470" s="1"/>
      <c r="Y470" s="1"/>
      <c r="Z470" s="1"/>
      <c r="AA470" s="1"/>
      <c r="AB470" s="1"/>
      <c r="AC470" s="1"/>
    </row>
    <row r="471" spans="24:29" x14ac:dyDescent="0.25">
      <c r="X471" s="1"/>
      <c r="Y471" s="1"/>
      <c r="Z471" s="1"/>
      <c r="AA471" s="1"/>
      <c r="AB471" s="1"/>
      <c r="AC471" s="1"/>
    </row>
    <row r="472" spans="24:29" x14ac:dyDescent="0.25">
      <c r="X472" s="1"/>
      <c r="Y472" s="1"/>
      <c r="Z472" s="1"/>
      <c r="AA472" s="1"/>
      <c r="AB472" s="1"/>
      <c r="AC472" s="1"/>
    </row>
    <row r="473" spans="24:29" x14ac:dyDescent="0.25">
      <c r="X473" s="1"/>
      <c r="Y473" s="1"/>
      <c r="Z473" s="1"/>
      <c r="AA473" s="1"/>
      <c r="AB473" s="1"/>
      <c r="AC473" s="1"/>
    </row>
    <row r="474" spans="24:29" x14ac:dyDescent="0.25">
      <c r="X474" s="1"/>
      <c r="Y474" s="1"/>
      <c r="Z474" s="1"/>
      <c r="AA474" s="1"/>
      <c r="AB474" s="1"/>
      <c r="AC474" s="1"/>
    </row>
    <row r="475" spans="24:29" x14ac:dyDescent="0.25">
      <c r="X475" s="1"/>
      <c r="Y475" s="1"/>
      <c r="Z475" s="1"/>
      <c r="AA475" s="1"/>
      <c r="AB475" s="1"/>
      <c r="AC475" s="1"/>
    </row>
    <row r="476" spans="24:29" x14ac:dyDescent="0.25">
      <c r="X476" s="1"/>
      <c r="Y476" s="1"/>
      <c r="Z476" s="1"/>
      <c r="AA476" s="1"/>
      <c r="AB476" s="1"/>
      <c r="AC476" s="1"/>
    </row>
    <row r="477" spans="24:29" x14ac:dyDescent="0.25">
      <c r="X477" s="1"/>
      <c r="Y477" s="1"/>
      <c r="Z477" s="1"/>
      <c r="AA477" s="1"/>
      <c r="AB477" s="1"/>
      <c r="AC477" s="1"/>
    </row>
    <row r="478" spans="24:29" x14ac:dyDescent="0.25">
      <c r="X478" s="1"/>
      <c r="Y478" s="1"/>
      <c r="Z478" s="1"/>
      <c r="AA478" s="1"/>
      <c r="AB478" s="1"/>
      <c r="AC478" s="1"/>
    </row>
    <row r="479" spans="24:29" x14ac:dyDescent="0.25">
      <c r="X479" s="1"/>
      <c r="Y479" s="1"/>
      <c r="Z479" s="1"/>
      <c r="AA479" s="1"/>
      <c r="AB479" s="1"/>
      <c r="AC479" s="1"/>
    </row>
    <row r="480" spans="24:29" x14ac:dyDescent="0.25">
      <c r="X480" s="1"/>
      <c r="Y480" s="1"/>
      <c r="Z480" s="1"/>
      <c r="AA480" s="1"/>
      <c r="AB480" s="1"/>
      <c r="AC480" s="1"/>
    </row>
    <row r="481" spans="24:29" x14ac:dyDescent="0.25">
      <c r="X481" s="1"/>
      <c r="Y481" s="1"/>
      <c r="Z481" s="1"/>
      <c r="AA481" s="1"/>
      <c r="AB481" s="1"/>
      <c r="AC481" s="1"/>
    </row>
    <row r="482" spans="24:29" x14ac:dyDescent="0.25">
      <c r="X482" s="1"/>
      <c r="Y482" s="1"/>
      <c r="Z482" s="1"/>
      <c r="AA482" s="1"/>
      <c r="AB482" s="1"/>
      <c r="AC482" s="1"/>
    </row>
    <row r="483" spans="24:29" x14ac:dyDescent="0.25">
      <c r="X483" s="1"/>
      <c r="Y483" s="1"/>
      <c r="Z483" s="1"/>
      <c r="AA483" s="1"/>
      <c r="AB483" s="1"/>
      <c r="AC483" s="1"/>
    </row>
    <row r="484" spans="24:29" x14ac:dyDescent="0.25">
      <c r="X484" s="1"/>
      <c r="Y484" s="1"/>
      <c r="Z484" s="1"/>
      <c r="AA484" s="1"/>
      <c r="AB484" s="1"/>
      <c r="AC484" s="1"/>
    </row>
    <row r="485" spans="24:29" x14ac:dyDescent="0.25">
      <c r="X485" s="1"/>
      <c r="Y485" s="1"/>
      <c r="Z485" s="1"/>
      <c r="AA485" s="1"/>
      <c r="AB485" s="1"/>
      <c r="AC485" s="1"/>
    </row>
    <row r="486" spans="24:29" x14ac:dyDescent="0.25">
      <c r="X486" s="1"/>
      <c r="Y486" s="1"/>
      <c r="Z486" s="1"/>
      <c r="AA486" s="1"/>
      <c r="AB486" s="1"/>
      <c r="AC486" s="1"/>
    </row>
    <row r="487" spans="24:29" x14ac:dyDescent="0.25">
      <c r="X487" s="1"/>
      <c r="Y487" s="1"/>
      <c r="Z487" s="1"/>
      <c r="AA487" s="1"/>
      <c r="AB487" s="1"/>
      <c r="AC487" s="1"/>
    </row>
    <row r="488" spans="24:29" x14ac:dyDescent="0.25">
      <c r="X488" s="1"/>
      <c r="Y488" s="1"/>
      <c r="Z488" s="1"/>
      <c r="AA488" s="1"/>
      <c r="AB488" s="1"/>
      <c r="AC488" s="1"/>
    </row>
    <row r="489" spans="24:29" x14ac:dyDescent="0.25">
      <c r="X489" s="1"/>
      <c r="Y489" s="1"/>
      <c r="Z489" s="1"/>
      <c r="AA489" s="1"/>
      <c r="AB489" s="1"/>
      <c r="AC489" s="1"/>
    </row>
    <row r="490" spans="24:29" x14ac:dyDescent="0.25">
      <c r="X490" s="1"/>
      <c r="Y490" s="1"/>
      <c r="Z490" s="1"/>
      <c r="AA490" s="1"/>
      <c r="AB490" s="1"/>
      <c r="AC490" s="1"/>
    </row>
    <row r="491" spans="24:29" x14ac:dyDescent="0.25">
      <c r="X491" s="1"/>
      <c r="Y491" s="1"/>
      <c r="Z491" s="1"/>
      <c r="AA491" s="1"/>
      <c r="AB491" s="1"/>
      <c r="AC491" s="1"/>
    </row>
    <row r="492" spans="24:29" x14ac:dyDescent="0.25">
      <c r="X492" s="1"/>
      <c r="Y492" s="1"/>
      <c r="Z492" s="1"/>
      <c r="AA492" s="1"/>
      <c r="AB492" s="1"/>
      <c r="AC492" s="1"/>
    </row>
    <row r="493" spans="24:29" x14ac:dyDescent="0.25">
      <c r="X493" s="1"/>
      <c r="Y493" s="1"/>
      <c r="Z493" s="1"/>
      <c r="AA493" s="1"/>
      <c r="AB493" s="1"/>
      <c r="AC493" s="1"/>
    </row>
    <row r="494" spans="24:29" x14ac:dyDescent="0.25">
      <c r="X494" s="1"/>
      <c r="Y494" s="1"/>
      <c r="Z494" s="1"/>
      <c r="AA494" s="1"/>
      <c r="AB494" s="1"/>
      <c r="AC494" s="1"/>
    </row>
    <row r="495" spans="24:29" x14ac:dyDescent="0.25">
      <c r="X495" s="1"/>
      <c r="Y495" s="1"/>
      <c r="Z495" s="1"/>
      <c r="AA495" s="1"/>
      <c r="AB495" s="1"/>
      <c r="AC495" s="1"/>
    </row>
    <row r="496" spans="24:29" x14ac:dyDescent="0.25">
      <c r="X496" s="1"/>
      <c r="Y496" s="1"/>
      <c r="Z496" s="1"/>
      <c r="AA496" s="1"/>
      <c r="AB496" s="1"/>
      <c r="AC496" s="1"/>
    </row>
    <row r="497" spans="24:29" x14ac:dyDescent="0.25">
      <c r="X497" s="1"/>
      <c r="Y497" s="1"/>
      <c r="Z497" s="1"/>
      <c r="AA497" s="1"/>
      <c r="AB497" s="1"/>
      <c r="AC497" s="1"/>
    </row>
    <row r="498" spans="24:29" x14ac:dyDescent="0.25">
      <c r="X498" s="1"/>
      <c r="Y498" s="1"/>
      <c r="Z498" s="1"/>
      <c r="AA498" s="1"/>
      <c r="AB498" s="1"/>
      <c r="AC498" s="1"/>
    </row>
    <row r="499" spans="24:29" x14ac:dyDescent="0.25">
      <c r="X499" s="1"/>
      <c r="Y499" s="1"/>
      <c r="Z499" s="1"/>
      <c r="AA499" s="1"/>
      <c r="AB499" s="1"/>
      <c r="AC499" s="1"/>
    </row>
    <row r="500" spans="24:29" x14ac:dyDescent="0.25">
      <c r="X500" s="1"/>
      <c r="Y500" s="1"/>
      <c r="Z500" s="1"/>
      <c r="AA500" s="1"/>
      <c r="AB500" s="1"/>
      <c r="AC500" s="1"/>
    </row>
    <row r="501" spans="24:29" x14ac:dyDescent="0.25">
      <c r="X501" s="1"/>
      <c r="Y501" s="1"/>
      <c r="Z501" s="1"/>
      <c r="AA501" s="1"/>
      <c r="AB501" s="1"/>
      <c r="AC501" s="1"/>
    </row>
    <row r="502" spans="24:29" x14ac:dyDescent="0.25">
      <c r="X502" s="1"/>
      <c r="Y502" s="1"/>
      <c r="Z502" s="1"/>
      <c r="AA502" s="1"/>
      <c r="AB502" s="1"/>
      <c r="AC502" s="1"/>
    </row>
    <row r="503" spans="24:29" x14ac:dyDescent="0.25">
      <c r="X503" s="1"/>
      <c r="Y503" s="1"/>
      <c r="Z503" s="1"/>
      <c r="AA503" s="1"/>
      <c r="AB503" s="1"/>
      <c r="AC503" s="1"/>
    </row>
    <row r="504" spans="24:29" x14ac:dyDescent="0.25">
      <c r="X504" s="1"/>
      <c r="Y504" s="1"/>
      <c r="Z504" s="1"/>
      <c r="AA504" s="1"/>
      <c r="AB504" s="1"/>
      <c r="AC504" s="1"/>
    </row>
    <row r="505" spans="24:29" x14ac:dyDescent="0.25">
      <c r="X505" s="1"/>
      <c r="Y505" s="1"/>
      <c r="Z505" s="1"/>
      <c r="AA505" s="1"/>
      <c r="AB505" s="1"/>
      <c r="AC505" s="1"/>
    </row>
    <row r="506" spans="24:29" x14ac:dyDescent="0.25">
      <c r="X506" s="1"/>
      <c r="Y506" s="1"/>
      <c r="Z506" s="1"/>
      <c r="AA506" s="1"/>
      <c r="AB506" s="1"/>
      <c r="AC506" s="1"/>
    </row>
    <row r="507" spans="24:29" x14ac:dyDescent="0.25">
      <c r="X507" s="1"/>
      <c r="Y507" s="1"/>
      <c r="Z507" s="1"/>
      <c r="AA507" s="1"/>
      <c r="AB507" s="1"/>
      <c r="AC507" s="1"/>
    </row>
    <row r="508" spans="24:29" x14ac:dyDescent="0.25">
      <c r="X508" s="1"/>
      <c r="Y508" s="1"/>
      <c r="Z508" s="1"/>
      <c r="AA508" s="1"/>
      <c r="AB508" s="1"/>
      <c r="AC508" s="1"/>
    </row>
    <row r="509" spans="24:29" x14ac:dyDescent="0.25">
      <c r="X509" s="1"/>
      <c r="Y509" s="1"/>
      <c r="Z509" s="1"/>
      <c r="AA509" s="1"/>
      <c r="AB509" s="1"/>
      <c r="AC509" s="1"/>
    </row>
    <row r="510" spans="24:29" x14ac:dyDescent="0.25">
      <c r="X510" s="1"/>
      <c r="Y510" s="1"/>
      <c r="Z510" s="1"/>
      <c r="AA510" s="1"/>
      <c r="AB510" s="1"/>
      <c r="AC510" s="1"/>
    </row>
    <row r="511" spans="24:29" x14ac:dyDescent="0.25">
      <c r="X511" s="1"/>
      <c r="Y511" s="1"/>
      <c r="Z511" s="1"/>
      <c r="AA511" s="1"/>
      <c r="AB511" s="1"/>
      <c r="AC511" s="1"/>
    </row>
    <row r="512" spans="24:29" x14ac:dyDescent="0.25">
      <c r="X512" s="1"/>
      <c r="Y512" s="1"/>
      <c r="Z512" s="1"/>
      <c r="AA512" s="1"/>
      <c r="AB512" s="1"/>
      <c r="AC512" s="1"/>
    </row>
    <row r="513" spans="24:29" x14ac:dyDescent="0.25">
      <c r="X513" s="1"/>
      <c r="Y513" s="1"/>
      <c r="Z513" s="1"/>
      <c r="AA513" s="1"/>
      <c r="AB513" s="1"/>
      <c r="AC513" s="1"/>
    </row>
    <row r="514" spans="24:29" x14ac:dyDescent="0.25">
      <c r="X514" s="1"/>
      <c r="Y514" s="1"/>
      <c r="Z514" s="1"/>
      <c r="AA514" s="1"/>
      <c r="AB514" s="1"/>
      <c r="AC514" s="1"/>
    </row>
    <row r="515" spans="24:29" x14ac:dyDescent="0.25">
      <c r="X515" s="1"/>
      <c r="Y515" s="1"/>
      <c r="Z515" s="1"/>
      <c r="AA515" s="1"/>
      <c r="AB515" s="1"/>
      <c r="AC515" s="1"/>
    </row>
    <row r="516" spans="24:29" x14ac:dyDescent="0.25">
      <c r="X516" s="1"/>
      <c r="Y516" s="1"/>
      <c r="Z516" s="1"/>
      <c r="AA516" s="1"/>
      <c r="AB516" s="1"/>
      <c r="AC516" s="1"/>
    </row>
    <row r="517" spans="24:29" x14ac:dyDescent="0.25">
      <c r="X517" s="1"/>
      <c r="Y517" s="1"/>
      <c r="Z517" s="1"/>
      <c r="AA517" s="1"/>
      <c r="AB517" s="1"/>
      <c r="AC517" s="1"/>
    </row>
    <row r="518" spans="24:29" x14ac:dyDescent="0.25">
      <c r="X518" s="1"/>
      <c r="Y518" s="1"/>
      <c r="Z518" s="1"/>
      <c r="AA518" s="1"/>
      <c r="AB518" s="1"/>
      <c r="AC518" s="1"/>
    </row>
    <row r="519" spans="24:29" x14ac:dyDescent="0.25">
      <c r="X519" s="1"/>
      <c r="Y519" s="1"/>
      <c r="Z519" s="1"/>
      <c r="AA519" s="1"/>
      <c r="AB519" s="1"/>
      <c r="AC519" s="1"/>
    </row>
    <row r="520" spans="24:29" x14ac:dyDescent="0.25">
      <c r="X520" s="1"/>
      <c r="Y520" s="1"/>
      <c r="Z520" s="1"/>
      <c r="AA520" s="1"/>
      <c r="AB520" s="1"/>
      <c r="AC520" s="1"/>
    </row>
    <row r="521" spans="24:29" x14ac:dyDescent="0.25">
      <c r="X521" s="1"/>
      <c r="Y521" s="1"/>
      <c r="Z521" s="1"/>
      <c r="AA521" s="1"/>
      <c r="AB521" s="1"/>
      <c r="AC521" s="1"/>
    </row>
    <row r="522" spans="24:29" x14ac:dyDescent="0.25">
      <c r="X522" s="1"/>
      <c r="Y522" s="1"/>
      <c r="Z522" s="1"/>
      <c r="AA522" s="1"/>
      <c r="AB522" s="1"/>
      <c r="AC522" s="1"/>
    </row>
    <row r="523" spans="24:29" x14ac:dyDescent="0.25">
      <c r="X523" s="1"/>
      <c r="Y523" s="1"/>
      <c r="Z523" s="1"/>
      <c r="AA523" s="1"/>
      <c r="AB523" s="1"/>
      <c r="AC523" s="1"/>
    </row>
    <row r="524" spans="24:29" x14ac:dyDescent="0.25">
      <c r="X524" s="1"/>
      <c r="Y524" s="1"/>
      <c r="Z524" s="1"/>
      <c r="AA524" s="1"/>
      <c r="AB524" s="1"/>
      <c r="AC524" s="1"/>
    </row>
    <row r="525" spans="24:29" x14ac:dyDescent="0.25">
      <c r="X525" s="1"/>
      <c r="Y525" s="1"/>
      <c r="Z525" s="1"/>
      <c r="AA525" s="1"/>
      <c r="AB525" s="1"/>
      <c r="AC525" s="1"/>
    </row>
    <row r="526" spans="24:29" x14ac:dyDescent="0.25">
      <c r="X526" s="1"/>
      <c r="Y526" s="1"/>
      <c r="Z526" s="1"/>
      <c r="AA526" s="1"/>
      <c r="AB526" s="1"/>
      <c r="AC526" s="1"/>
    </row>
    <row r="527" spans="24:29" x14ac:dyDescent="0.25">
      <c r="X527" s="1"/>
      <c r="Y527" s="1"/>
      <c r="Z527" s="1"/>
      <c r="AA527" s="1"/>
      <c r="AB527" s="1"/>
      <c r="AC527" s="1"/>
    </row>
    <row r="528" spans="24:29" x14ac:dyDescent="0.25">
      <c r="X528" s="1"/>
      <c r="Y528" s="1"/>
      <c r="Z528" s="1"/>
      <c r="AA528" s="1"/>
      <c r="AB528" s="1"/>
      <c r="AC528" s="1"/>
    </row>
    <row r="529" spans="24:29" x14ac:dyDescent="0.25">
      <c r="X529" s="1"/>
      <c r="Y529" s="1"/>
      <c r="Z529" s="1"/>
      <c r="AA529" s="1"/>
      <c r="AB529" s="1"/>
      <c r="AC529" s="1"/>
    </row>
    <row r="530" spans="24:29" x14ac:dyDescent="0.25">
      <c r="X530" s="1"/>
      <c r="Y530" s="1"/>
      <c r="Z530" s="1"/>
      <c r="AA530" s="1"/>
      <c r="AB530" s="1"/>
      <c r="AC530" s="1"/>
    </row>
    <row r="531" spans="24:29" x14ac:dyDescent="0.25">
      <c r="X531" s="1"/>
      <c r="Y531" s="1"/>
      <c r="Z531" s="1"/>
      <c r="AA531" s="1"/>
      <c r="AB531" s="1"/>
      <c r="AC531" s="1"/>
    </row>
    <row r="532" spans="24:29" x14ac:dyDescent="0.25">
      <c r="X532" s="1"/>
      <c r="Y532" s="1"/>
      <c r="Z532" s="1"/>
      <c r="AA532" s="1"/>
      <c r="AB532" s="1"/>
      <c r="AC532" s="1"/>
    </row>
    <row r="533" spans="24:29" x14ac:dyDescent="0.25">
      <c r="X533" s="1"/>
      <c r="Y533" s="1"/>
      <c r="Z533" s="1"/>
      <c r="AA533" s="1"/>
      <c r="AB533" s="1"/>
      <c r="AC533" s="1"/>
    </row>
    <row r="534" spans="24:29" x14ac:dyDescent="0.25">
      <c r="X534" s="1"/>
      <c r="Y534" s="1"/>
      <c r="Z534" s="1"/>
      <c r="AA534" s="1"/>
      <c r="AB534" s="1"/>
      <c r="AC534" s="1"/>
    </row>
    <row r="535" spans="24:29" x14ac:dyDescent="0.25">
      <c r="X535" s="1"/>
      <c r="Y535" s="1"/>
      <c r="Z535" s="1"/>
      <c r="AA535" s="1"/>
      <c r="AB535" s="1"/>
      <c r="AC535" s="1"/>
    </row>
    <row r="536" spans="24:29" x14ac:dyDescent="0.25">
      <c r="X536" s="1"/>
      <c r="Y536" s="1"/>
      <c r="Z536" s="1"/>
      <c r="AA536" s="1"/>
      <c r="AB536" s="1"/>
      <c r="AC536" s="1"/>
    </row>
    <row r="537" spans="24:29" x14ac:dyDescent="0.25">
      <c r="X537" s="1"/>
      <c r="Y537" s="1"/>
      <c r="Z537" s="1"/>
      <c r="AA537" s="1"/>
      <c r="AB537" s="1"/>
      <c r="AC537" s="1"/>
    </row>
    <row r="538" spans="24:29" x14ac:dyDescent="0.25">
      <c r="X538" s="1"/>
      <c r="Y538" s="1"/>
      <c r="Z538" s="1"/>
      <c r="AA538" s="1"/>
      <c r="AB538" s="1"/>
      <c r="AC538" s="1"/>
    </row>
    <row r="539" spans="24:29" x14ac:dyDescent="0.25">
      <c r="X539" s="1"/>
      <c r="Y539" s="1"/>
      <c r="Z539" s="1"/>
      <c r="AA539" s="1"/>
      <c r="AB539" s="1"/>
      <c r="AC539" s="1"/>
    </row>
    <row r="540" spans="24:29" x14ac:dyDescent="0.25">
      <c r="X540" s="1"/>
      <c r="Y540" s="1"/>
      <c r="Z540" s="1"/>
      <c r="AA540" s="1"/>
      <c r="AB540" s="1"/>
      <c r="AC540" s="1"/>
    </row>
    <row r="541" spans="24:29" x14ac:dyDescent="0.25">
      <c r="X541" s="1"/>
      <c r="Y541" s="1"/>
      <c r="Z541" s="1"/>
      <c r="AA541" s="1"/>
      <c r="AB541" s="1"/>
      <c r="AC541" s="1"/>
    </row>
    <row r="542" spans="24:29" x14ac:dyDescent="0.25">
      <c r="X542" s="1"/>
      <c r="Y542" s="1"/>
      <c r="Z542" s="1"/>
      <c r="AA542" s="1"/>
      <c r="AB542" s="1"/>
      <c r="AC542" s="1"/>
    </row>
    <row r="543" spans="24:29" x14ac:dyDescent="0.25">
      <c r="X543" s="1"/>
      <c r="Y543" s="1"/>
      <c r="Z543" s="1"/>
      <c r="AA543" s="1"/>
      <c r="AB543" s="1"/>
      <c r="AC543" s="1"/>
    </row>
    <row r="544" spans="24:29" x14ac:dyDescent="0.25">
      <c r="X544" s="1"/>
      <c r="Y544" s="1"/>
      <c r="Z544" s="1"/>
      <c r="AA544" s="1"/>
      <c r="AB544" s="1"/>
      <c r="AC544" s="1"/>
    </row>
    <row r="545" spans="24:29" x14ac:dyDescent="0.25">
      <c r="X545" s="1"/>
      <c r="Y545" s="1"/>
      <c r="Z545" s="1"/>
      <c r="AA545" s="1"/>
      <c r="AB545" s="1"/>
      <c r="AC545" s="1"/>
    </row>
    <row r="546" spans="24:29" x14ac:dyDescent="0.25">
      <c r="X546" s="1"/>
      <c r="Y546" s="1"/>
      <c r="Z546" s="1"/>
      <c r="AA546" s="1"/>
      <c r="AB546" s="1"/>
      <c r="AC546" s="1"/>
    </row>
    <row r="547" spans="24:29" x14ac:dyDescent="0.25">
      <c r="X547" s="1"/>
      <c r="Y547" s="1"/>
      <c r="Z547" s="1"/>
      <c r="AA547" s="1"/>
      <c r="AB547" s="1"/>
      <c r="AC547" s="1"/>
    </row>
    <row r="548" spans="24:29" x14ac:dyDescent="0.25">
      <c r="X548" s="1"/>
      <c r="Y548" s="1"/>
      <c r="Z548" s="1"/>
      <c r="AA548" s="1"/>
      <c r="AB548" s="1"/>
      <c r="AC548" s="1"/>
    </row>
    <row r="549" spans="24:29" x14ac:dyDescent="0.25">
      <c r="X549" s="1"/>
      <c r="Y549" s="1"/>
      <c r="Z549" s="1"/>
      <c r="AA549" s="1"/>
      <c r="AB549" s="1"/>
      <c r="AC549" s="1"/>
    </row>
    <row r="550" spans="24:29" x14ac:dyDescent="0.25">
      <c r="X550" s="1"/>
      <c r="Y550" s="1"/>
      <c r="Z550" s="1"/>
      <c r="AA550" s="1"/>
      <c r="AB550" s="1"/>
      <c r="AC550" s="1"/>
    </row>
    <row r="551" spans="24:29" x14ac:dyDescent="0.25">
      <c r="X551" s="1"/>
      <c r="Y551" s="1"/>
      <c r="Z551" s="1"/>
      <c r="AA551" s="1"/>
      <c r="AB551" s="1"/>
      <c r="AC551" s="1"/>
    </row>
    <row r="552" spans="24:29" x14ac:dyDescent="0.25">
      <c r="X552" s="1"/>
      <c r="Y552" s="1"/>
      <c r="Z552" s="1"/>
      <c r="AA552" s="1"/>
      <c r="AB552" s="1"/>
      <c r="AC552" s="1"/>
    </row>
    <row r="553" spans="24:29" x14ac:dyDescent="0.25">
      <c r="X553" s="1"/>
      <c r="Y553" s="1"/>
      <c r="Z553" s="1"/>
      <c r="AA553" s="1"/>
      <c r="AB553" s="1"/>
      <c r="AC553" s="1"/>
    </row>
    <row r="554" spans="24:29" x14ac:dyDescent="0.25">
      <c r="X554" s="1"/>
      <c r="Y554" s="1"/>
      <c r="Z554" s="1"/>
      <c r="AA554" s="1"/>
      <c r="AB554" s="1"/>
      <c r="AC554" s="1"/>
    </row>
    <row r="555" spans="24:29" x14ac:dyDescent="0.25">
      <c r="X555" s="1"/>
      <c r="Y555" s="1"/>
      <c r="Z555" s="1"/>
      <c r="AA555" s="1"/>
      <c r="AB555" s="1"/>
      <c r="AC555" s="1"/>
    </row>
    <row r="556" spans="24:29" x14ac:dyDescent="0.25">
      <c r="X556" s="1"/>
      <c r="Y556" s="1"/>
      <c r="Z556" s="1"/>
      <c r="AA556" s="1"/>
      <c r="AB556" s="1"/>
      <c r="AC556" s="1"/>
    </row>
    <row r="557" spans="24:29" x14ac:dyDescent="0.25">
      <c r="X557" s="1"/>
      <c r="Y557" s="1"/>
      <c r="Z557" s="1"/>
      <c r="AA557" s="1"/>
      <c r="AB557" s="1"/>
      <c r="AC557" s="1"/>
    </row>
    <row r="558" spans="24:29" x14ac:dyDescent="0.25">
      <c r="X558" s="1"/>
      <c r="Y558" s="1"/>
      <c r="Z558" s="1"/>
      <c r="AA558" s="1"/>
      <c r="AB558" s="1"/>
      <c r="AC558" s="1"/>
    </row>
    <row r="559" spans="24:29" x14ac:dyDescent="0.25">
      <c r="X559" s="1"/>
      <c r="Y559" s="1"/>
      <c r="Z559" s="1"/>
      <c r="AA559" s="1"/>
      <c r="AB559" s="1"/>
      <c r="AC559" s="1"/>
    </row>
    <row r="560" spans="24:29" x14ac:dyDescent="0.25">
      <c r="X560" s="1"/>
      <c r="Y560" s="1"/>
      <c r="Z560" s="1"/>
      <c r="AA560" s="1"/>
      <c r="AB560" s="1"/>
      <c r="AC560" s="1"/>
    </row>
    <row r="561" spans="24:29" x14ac:dyDescent="0.25">
      <c r="X561" s="1"/>
      <c r="Y561" s="1"/>
      <c r="Z561" s="1"/>
      <c r="AA561" s="1"/>
      <c r="AB561" s="1"/>
      <c r="AC561" s="1"/>
    </row>
    <row r="562" spans="24:29" x14ac:dyDescent="0.25">
      <c r="X562" s="1"/>
      <c r="Y562" s="1"/>
      <c r="Z562" s="1"/>
      <c r="AA562" s="1"/>
      <c r="AB562" s="1"/>
      <c r="AC562" s="1"/>
    </row>
    <row r="563" spans="24:29" x14ac:dyDescent="0.25">
      <c r="X563" s="1"/>
      <c r="Y563" s="1"/>
      <c r="Z563" s="1"/>
      <c r="AA563" s="1"/>
      <c r="AB563" s="1"/>
      <c r="AC563" s="1"/>
    </row>
    <row r="564" spans="24:29" x14ac:dyDescent="0.25">
      <c r="X564" s="1"/>
      <c r="Y564" s="1"/>
      <c r="Z564" s="1"/>
      <c r="AA564" s="1"/>
      <c r="AB564" s="1"/>
      <c r="AC564" s="1"/>
    </row>
    <row r="565" spans="24:29" x14ac:dyDescent="0.25">
      <c r="X565" s="1"/>
      <c r="Y565" s="1"/>
      <c r="Z565" s="1"/>
      <c r="AA565" s="1"/>
      <c r="AB565" s="1"/>
      <c r="AC565" s="1"/>
    </row>
    <row r="566" spans="24:29" x14ac:dyDescent="0.25">
      <c r="X566" s="1"/>
      <c r="Y566" s="1"/>
      <c r="Z566" s="1"/>
      <c r="AA566" s="1"/>
      <c r="AB566" s="1"/>
      <c r="AC566" s="1"/>
    </row>
    <row r="567" spans="24:29" x14ac:dyDescent="0.25">
      <c r="X567" s="1"/>
      <c r="Y567" s="1"/>
      <c r="Z567" s="1"/>
      <c r="AA567" s="1"/>
      <c r="AB567" s="1"/>
      <c r="AC567" s="1"/>
    </row>
    <row r="568" spans="24:29" x14ac:dyDescent="0.25">
      <c r="X568" s="1"/>
      <c r="Y568" s="1"/>
      <c r="Z568" s="1"/>
      <c r="AA568" s="1"/>
      <c r="AB568" s="1"/>
      <c r="AC568" s="1"/>
    </row>
    <row r="569" spans="24:29" x14ac:dyDescent="0.25">
      <c r="X569" s="1"/>
      <c r="Y569" s="1"/>
      <c r="Z569" s="1"/>
      <c r="AA569" s="1"/>
      <c r="AB569" s="1"/>
      <c r="AC569" s="1"/>
    </row>
    <row r="570" spans="24:29" x14ac:dyDescent="0.25">
      <c r="X570" s="1"/>
      <c r="Y570" s="1"/>
      <c r="Z570" s="1"/>
      <c r="AA570" s="1"/>
      <c r="AB570" s="1"/>
      <c r="AC570" s="1"/>
    </row>
    <row r="571" spans="24:29" x14ac:dyDescent="0.25">
      <c r="X571" s="1"/>
      <c r="Y571" s="1"/>
      <c r="Z571" s="1"/>
      <c r="AA571" s="1"/>
      <c r="AB571" s="1"/>
      <c r="AC571" s="1"/>
    </row>
    <row r="572" spans="24:29" x14ac:dyDescent="0.25">
      <c r="X572" s="1"/>
      <c r="Y572" s="1"/>
      <c r="Z572" s="1"/>
      <c r="AA572" s="1"/>
      <c r="AB572" s="1"/>
      <c r="AC572" s="1"/>
    </row>
    <row r="573" spans="24:29" x14ac:dyDescent="0.25">
      <c r="X573" s="1"/>
      <c r="Y573" s="1"/>
      <c r="Z573" s="1"/>
      <c r="AA573" s="1"/>
      <c r="AB573" s="1"/>
      <c r="AC573" s="1"/>
    </row>
    <row r="574" spans="24:29" x14ac:dyDescent="0.25">
      <c r="X574" s="1"/>
      <c r="Y574" s="1"/>
      <c r="Z574" s="1"/>
      <c r="AA574" s="1"/>
      <c r="AB574" s="1"/>
      <c r="AC574" s="1"/>
    </row>
    <row r="575" spans="24:29" x14ac:dyDescent="0.25">
      <c r="X575" s="1"/>
      <c r="Y575" s="1"/>
      <c r="Z575" s="1"/>
      <c r="AA575" s="1"/>
      <c r="AB575" s="1"/>
      <c r="AC575" s="1"/>
    </row>
    <row r="576" spans="24:29" x14ac:dyDescent="0.25">
      <c r="X576" s="1"/>
      <c r="Y576" s="1"/>
      <c r="Z576" s="1"/>
      <c r="AA576" s="1"/>
      <c r="AB576" s="1"/>
      <c r="AC576" s="1"/>
    </row>
    <row r="577" spans="24:29" x14ac:dyDescent="0.25">
      <c r="X577" s="1"/>
      <c r="Y577" s="1"/>
      <c r="Z577" s="1"/>
      <c r="AA577" s="1"/>
      <c r="AB577" s="1"/>
      <c r="AC577" s="1"/>
    </row>
    <row r="578" spans="24:29" x14ac:dyDescent="0.25">
      <c r="X578" s="1"/>
      <c r="Y578" s="1"/>
      <c r="Z578" s="1"/>
      <c r="AA578" s="1"/>
      <c r="AB578" s="1"/>
      <c r="AC578" s="1"/>
    </row>
    <row r="579" spans="24:29" x14ac:dyDescent="0.25">
      <c r="X579" s="1"/>
      <c r="Y579" s="1"/>
      <c r="Z579" s="1"/>
      <c r="AA579" s="1"/>
      <c r="AB579" s="1"/>
      <c r="AC579" s="1"/>
    </row>
    <row r="580" spans="24:29" x14ac:dyDescent="0.25">
      <c r="X580" s="1"/>
      <c r="Y580" s="1"/>
      <c r="Z580" s="1"/>
      <c r="AA580" s="1"/>
      <c r="AB580" s="1"/>
      <c r="AC580" s="1"/>
    </row>
    <row r="581" spans="24:29" x14ac:dyDescent="0.25">
      <c r="X581" s="1"/>
      <c r="Y581" s="1"/>
      <c r="Z581" s="1"/>
      <c r="AA581" s="1"/>
      <c r="AB581" s="1"/>
      <c r="AC581" s="1"/>
    </row>
    <row r="582" spans="24:29" x14ac:dyDescent="0.25">
      <c r="X582" s="1"/>
      <c r="Y582" s="1"/>
      <c r="Z582" s="1"/>
      <c r="AA582" s="1"/>
      <c r="AB582" s="1"/>
      <c r="AC582" s="1"/>
    </row>
    <row r="583" spans="24:29" x14ac:dyDescent="0.25">
      <c r="X583" s="1"/>
      <c r="Y583" s="1"/>
      <c r="Z583" s="1"/>
      <c r="AA583" s="1"/>
      <c r="AB583" s="1"/>
      <c r="AC583" s="1"/>
    </row>
    <row r="584" spans="24:29" x14ac:dyDescent="0.25">
      <c r="X584" s="1"/>
      <c r="Y584" s="1"/>
      <c r="Z584" s="1"/>
      <c r="AA584" s="1"/>
      <c r="AB584" s="1"/>
      <c r="AC584" s="1"/>
    </row>
    <row r="585" spans="24:29" x14ac:dyDescent="0.25">
      <c r="X585" s="1"/>
      <c r="Y585" s="1"/>
      <c r="Z585" s="1"/>
      <c r="AA585" s="1"/>
      <c r="AB585" s="1"/>
      <c r="AC585" s="1"/>
    </row>
    <row r="586" spans="24:29" x14ac:dyDescent="0.25">
      <c r="X586" s="1"/>
      <c r="Y586" s="1"/>
      <c r="Z586" s="1"/>
      <c r="AA586" s="1"/>
      <c r="AB586" s="1"/>
      <c r="AC586" s="1"/>
    </row>
    <row r="587" spans="24:29" x14ac:dyDescent="0.25">
      <c r="X587" s="1"/>
      <c r="Y587" s="1"/>
      <c r="Z587" s="1"/>
      <c r="AA587" s="1"/>
      <c r="AB587" s="1"/>
      <c r="AC587" s="1"/>
    </row>
    <row r="588" spans="24:29" x14ac:dyDescent="0.25">
      <c r="X588" s="1"/>
      <c r="Y588" s="1"/>
      <c r="Z588" s="1"/>
      <c r="AA588" s="1"/>
      <c r="AB588" s="1"/>
      <c r="AC588" s="1"/>
    </row>
    <row r="589" spans="24:29" x14ac:dyDescent="0.25">
      <c r="X589" s="1"/>
      <c r="Y589" s="1"/>
      <c r="Z589" s="1"/>
      <c r="AA589" s="1"/>
      <c r="AB589" s="1"/>
      <c r="AC589" s="1"/>
    </row>
    <row r="590" spans="24:29" x14ac:dyDescent="0.25">
      <c r="X590" s="1"/>
      <c r="Y590" s="1"/>
      <c r="Z590" s="1"/>
      <c r="AA590" s="1"/>
      <c r="AB590" s="1"/>
      <c r="AC590" s="1"/>
    </row>
    <row r="591" spans="24:29" x14ac:dyDescent="0.25">
      <c r="X591" s="1"/>
      <c r="Y591" s="1"/>
      <c r="Z591" s="1"/>
      <c r="AA591" s="1"/>
      <c r="AB591" s="1"/>
      <c r="AC591" s="1"/>
    </row>
    <row r="592" spans="24:29" x14ac:dyDescent="0.25">
      <c r="X592" s="1"/>
      <c r="Y592" s="1"/>
      <c r="Z592" s="1"/>
      <c r="AA592" s="1"/>
      <c r="AB592" s="1"/>
      <c r="AC592" s="1"/>
    </row>
    <row r="593" spans="24:29" x14ac:dyDescent="0.25">
      <c r="X593" s="1"/>
      <c r="Y593" s="1"/>
      <c r="Z593" s="1"/>
      <c r="AA593" s="1"/>
      <c r="AB593" s="1"/>
      <c r="AC593" s="1"/>
    </row>
    <row r="594" spans="24:29" x14ac:dyDescent="0.25">
      <c r="X594" s="1"/>
      <c r="Y594" s="1"/>
      <c r="Z594" s="1"/>
      <c r="AA594" s="1"/>
      <c r="AB594" s="1"/>
      <c r="AC594" s="1"/>
    </row>
    <row r="595" spans="24:29" x14ac:dyDescent="0.25">
      <c r="X595" s="1"/>
      <c r="Y595" s="1"/>
      <c r="Z595" s="1"/>
      <c r="AA595" s="1"/>
      <c r="AB595" s="1"/>
      <c r="AC595" s="1"/>
    </row>
    <row r="596" spans="24:29" x14ac:dyDescent="0.25">
      <c r="X596" s="1"/>
      <c r="Y596" s="1"/>
      <c r="Z596" s="1"/>
      <c r="AA596" s="1"/>
      <c r="AB596" s="1"/>
      <c r="AC596" s="1"/>
    </row>
    <row r="597" spans="24:29" x14ac:dyDescent="0.25">
      <c r="X597" s="1"/>
      <c r="Y597" s="1"/>
      <c r="Z597" s="1"/>
      <c r="AA597" s="1"/>
      <c r="AB597" s="1"/>
      <c r="AC597" s="1"/>
    </row>
    <row r="598" spans="24:29" x14ac:dyDescent="0.25">
      <c r="X598" s="1"/>
      <c r="Y598" s="1"/>
      <c r="Z598" s="1"/>
      <c r="AA598" s="1"/>
      <c r="AB598" s="1"/>
      <c r="AC598" s="1"/>
    </row>
    <row r="599" spans="24:29" x14ac:dyDescent="0.25">
      <c r="X599" s="1"/>
      <c r="Y599" s="1"/>
      <c r="Z599" s="1"/>
      <c r="AA599" s="1"/>
      <c r="AB599" s="1"/>
      <c r="AC599" s="1"/>
    </row>
    <row r="600" spans="24:29" x14ac:dyDescent="0.25">
      <c r="X600" s="1"/>
      <c r="Y600" s="1"/>
      <c r="Z600" s="1"/>
      <c r="AA600" s="1"/>
      <c r="AB600" s="1"/>
      <c r="AC600" s="1"/>
    </row>
    <row r="601" spans="24:29" x14ac:dyDescent="0.25">
      <c r="X601" s="1"/>
      <c r="Y601" s="1"/>
      <c r="Z601" s="1"/>
      <c r="AA601" s="1"/>
      <c r="AB601" s="1"/>
      <c r="AC601" s="1"/>
    </row>
    <row r="602" spans="24:29" x14ac:dyDescent="0.25">
      <c r="X602" s="1"/>
      <c r="Y602" s="1"/>
      <c r="Z602" s="1"/>
      <c r="AA602" s="1"/>
      <c r="AB602" s="1"/>
      <c r="AC602" s="1"/>
    </row>
    <row r="603" spans="24:29" x14ac:dyDescent="0.25">
      <c r="X603" s="1"/>
      <c r="Y603" s="1"/>
      <c r="Z603" s="1"/>
      <c r="AA603" s="1"/>
      <c r="AB603" s="1"/>
      <c r="AC603" s="1"/>
    </row>
    <row r="604" spans="24:29" x14ac:dyDescent="0.25">
      <c r="X604" s="1"/>
      <c r="Y604" s="1"/>
      <c r="Z604" s="1"/>
      <c r="AA604" s="1"/>
      <c r="AB604" s="1"/>
      <c r="AC604" s="1"/>
    </row>
    <row r="605" spans="24:29" x14ac:dyDescent="0.25">
      <c r="X605" s="1"/>
      <c r="Y605" s="1"/>
      <c r="Z605" s="1"/>
      <c r="AA605" s="1"/>
      <c r="AB605" s="1"/>
      <c r="AC605" s="1"/>
    </row>
    <row r="606" spans="24:29" x14ac:dyDescent="0.25">
      <c r="X606" s="1"/>
      <c r="Y606" s="1"/>
      <c r="Z606" s="1"/>
      <c r="AA606" s="1"/>
      <c r="AB606" s="1"/>
      <c r="AC606" s="1"/>
    </row>
    <row r="607" spans="24:29" x14ac:dyDescent="0.25">
      <c r="X607" s="1"/>
      <c r="Y607" s="1"/>
      <c r="Z607" s="1"/>
      <c r="AA607" s="1"/>
      <c r="AB607" s="1"/>
      <c r="AC607" s="1"/>
    </row>
    <row r="608" spans="24:29" x14ac:dyDescent="0.25">
      <c r="X608" s="1"/>
      <c r="Y608" s="1"/>
      <c r="Z608" s="1"/>
      <c r="AA608" s="1"/>
      <c r="AB608" s="1"/>
      <c r="AC608" s="1"/>
    </row>
    <row r="609" spans="24:29" x14ac:dyDescent="0.25">
      <c r="X609" s="1"/>
      <c r="Y609" s="1"/>
      <c r="Z609" s="1"/>
      <c r="AA609" s="1"/>
      <c r="AB609" s="1"/>
      <c r="AC609" s="1"/>
    </row>
    <row r="610" spans="24:29" x14ac:dyDescent="0.25">
      <c r="X610" s="1"/>
      <c r="Y610" s="1"/>
      <c r="Z610" s="1"/>
      <c r="AA610" s="1"/>
      <c r="AB610" s="1"/>
      <c r="AC610" s="1"/>
    </row>
    <row r="611" spans="24:29" x14ac:dyDescent="0.25">
      <c r="X611" s="1"/>
      <c r="Y611" s="1"/>
      <c r="Z611" s="1"/>
      <c r="AA611" s="1"/>
      <c r="AB611" s="1"/>
      <c r="AC611" s="1"/>
    </row>
    <row r="612" spans="24:29" x14ac:dyDescent="0.25">
      <c r="X612" s="1"/>
      <c r="Y612" s="1"/>
      <c r="Z612" s="1"/>
      <c r="AA612" s="1"/>
      <c r="AB612" s="1"/>
      <c r="AC612" s="1"/>
    </row>
    <row r="613" spans="24:29" x14ac:dyDescent="0.25">
      <c r="X613" s="1"/>
      <c r="Y613" s="1"/>
      <c r="Z613" s="1"/>
      <c r="AA613" s="1"/>
      <c r="AB613" s="1"/>
      <c r="AC613" s="1"/>
    </row>
    <row r="614" spans="24:29" x14ac:dyDescent="0.25">
      <c r="X614" s="1"/>
      <c r="Y614" s="1"/>
      <c r="Z614" s="1"/>
      <c r="AA614" s="1"/>
      <c r="AB614" s="1"/>
      <c r="AC614" s="1"/>
    </row>
    <row r="615" spans="24:29" x14ac:dyDescent="0.25">
      <c r="X615" s="1"/>
      <c r="Y615" s="1"/>
      <c r="Z615" s="1"/>
      <c r="AA615" s="1"/>
      <c r="AB615" s="1"/>
      <c r="AC615" s="1"/>
    </row>
    <row r="616" spans="24:29" x14ac:dyDescent="0.25">
      <c r="X616" s="1"/>
      <c r="Y616" s="1"/>
      <c r="Z616" s="1"/>
      <c r="AA616" s="1"/>
      <c r="AB616" s="1"/>
      <c r="AC616" s="1"/>
    </row>
    <row r="617" spans="24:29" x14ac:dyDescent="0.25">
      <c r="X617" s="1"/>
      <c r="Y617" s="1"/>
      <c r="Z617" s="1"/>
      <c r="AA617" s="1"/>
      <c r="AB617" s="1"/>
      <c r="AC617" s="1"/>
    </row>
    <row r="618" spans="24:29" x14ac:dyDescent="0.25">
      <c r="X618" s="1"/>
      <c r="Y618" s="1"/>
      <c r="Z618" s="1"/>
      <c r="AA618" s="1"/>
      <c r="AB618" s="1"/>
      <c r="AC618" s="1"/>
    </row>
    <row r="619" spans="24:29" x14ac:dyDescent="0.25">
      <c r="X619" s="1"/>
      <c r="Y619" s="1"/>
      <c r="Z619" s="1"/>
      <c r="AA619" s="1"/>
      <c r="AB619" s="1"/>
      <c r="AC619" s="1"/>
    </row>
    <row r="620" spans="24:29" x14ac:dyDescent="0.25">
      <c r="X620" s="1"/>
      <c r="Y620" s="1"/>
      <c r="Z620" s="1"/>
      <c r="AA620" s="1"/>
      <c r="AB620" s="1"/>
      <c r="AC620" s="1"/>
    </row>
    <row r="621" spans="24:29" x14ac:dyDescent="0.25">
      <c r="X621" s="1"/>
      <c r="Y621" s="1"/>
      <c r="Z621" s="1"/>
      <c r="AA621" s="1"/>
      <c r="AB621" s="1"/>
      <c r="AC621" s="1"/>
    </row>
    <row r="622" spans="24:29" x14ac:dyDescent="0.25">
      <c r="X622" s="1"/>
      <c r="Y622" s="1"/>
      <c r="Z622" s="1"/>
      <c r="AA622" s="1"/>
      <c r="AB622" s="1"/>
      <c r="AC622" s="1"/>
    </row>
    <row r="623" spans="24:29" x14ac:dyDescent="0.25">
      <c r="X623" s="1"/>
      <c r="Y623" s="1"/>
      <c r="Z623" s="1"/>
      <c r="AA623" s="1"/>
      <c r="AB623" s="1"/>
      <c r="AC623" s="1"/>
    </row>
    <row r="624" spans="24:29" x14ac:dyDescent="0.25">
      <c r="X624" s="1"/>
      <c r="Y624" s="1"/>
      <c r="Z624" s="1"/>
      <c r="AA624" s="1"/>
      <c r="AB624" s="1"/>
      <c r="AC624" s="1"/>
    </row>
    <row r="625" spans="24:29" x14ac:dyDescent="0.25">
      <c r="X625" s="1"/>
      <c r="Y625" s="1"/>
      <c r="Z625" s="1"/>
      <c r="AA625" s="1"/>
      <c r="AB625" s="1"/>
      <c r="AC625" s="1"/>
    </row>
    <row r="626" spans="24:29" x14ac:dyDescent="0.25">
      <c r="X626" s="1"/>
      <c r="Y626" s="1"/>
      <c r="Z626" s="1"/>
      <c r="AA626" s="1"/>
      <c r="AB626" s="1"/>
      <c r="AC626" s="1"/>
    </row>
    <row r="627" spans="24:29" x14ac:dyDescent="0.25">
      <c r="X627" s="1"/>
      <c r="Y627" s="1"/>
      <c r="Z627" s="1"/>
      <c r="AA627" s="1"/>
      <c r="AB627" s="1"/>
      <c r="AC627" s="1"/>
    </row>
    <row r="628" spans="24:29" x14ac:dyDescent="0.25">
      <c r="X628" s="1"/>
      <c r="Y628" s="1"/>
      <c r="Z628" s="1"/>
      <c r="AA628" s="1"/>
      <c r="AB628" s="1"/>
      <c r="AC628" s="1"/>
    </row>
    <row r="629" spans="24:29" x14ac:dyDescent="0.25">
      <c r="X629" s="1"/>
      <c r="Y629" s="1"/>
      <c r="Z629" s="1"/>
      <c r="AA629" s="1"/>
      <c r="AB629" s="1"/>
      <c r="AC629" s="1"/>
    </row>
    <row r="630" spans="24:29" x14ac:dyDescent="0.25">
      <c r="X630" s="1"/>
      <c r="Y630" s="1"/>
      <c r="Z630" s="1"/>
      <c r="AA630" s="1"/>
      <c r="AB630" s="1"/>
      <c r="AC630" s="1"/>
    </row>
    <row r="631" spans="24:29" x14ac:dyDescent="0.25">
      <c r="X631" s="1"/>
      <c r="Y631" s="1"/>
      <c r="Z631" s="1"/>
      <c r="AA631" s="1"/>
      <c r="AB631" s="1"/>
      <c r="AC631" s="1"/>
    </row>
    <row r="632" spans="24:29" x14ac:dyDescent="0.25">
      <c r="X632" s="1"/>
      <c r="Y632" s="1"/>
      <c r="Z632" s="1"/>
      <c r="AA632" s="1"/>
      <c r="AB632" s="1"/>
      <c r="AC632" s="1"/>
    </row>
    <row r="633" spans="24:29" x14ac:dyDescent="0.25">
      <c r="X633" s="1"/>
      <c r="Y633" s="1"/>
      <c r="Z633" s="1"/>
      <c r="AA633" s="1"/>
      <c r="AB633" s="1"/>
      <c r="AC633" s="1"/>
    </row>
    <row r="634" spans="24:29" x14ac:dyDescent="0.25">
      <c r="X634" s="1"/>
      <c r="Y634" s="1"/>
      <c r="Z634" s="1"/>
      <c r="AA634" s="1"/>
      <c r="AB634" s="1"/>
      <c r="AC634" s="1"/>
    </row>
    <row r="635" spans="24:29" x14ac:dyDescent="0.25">
      <c r="X635" s="1"/>
      <c r="Y635" s="1"/>
      <c r="Z635" s="1"/>
      <c r="AA635" s="1"/>
      <c r="AB635" s="1"/>
      <c r="AC635" s="1"/>
    </row>
    <row r="636" spans="24:29" x14ac:dyDescent="0.25">
      <c r="X636" s="1"/>
      <c r="Y636" s="1"/>
      <c r="Z636" s="1"/>
      <c r="AA636" s="1"/>
      <c r="AB636" s="1"/>
      <c r="AC636" s="1"/>
    </row>
    <row r="637" spans="24:29" x14ac:dyDescent="0.25">
      <c r="X637" s="1"/>
      <c r="Y637" s="1"/>
      <c r="Z637" s="1"/>
      <c r="AA637" s="1"/>
      <c r="AB637" s="1"/>
      <c r="AC637" s="1"/>
    </row>
    <row r="638" spans="24:29" x14ac:dyDescent="0.25">
      <c r="X638" s="1"/>
      <c r="Y638" s="1"/>
      <c r="Z638" s="1"/>
      <c r="AA638" s="1"/>
      <c r="AB638" s="1"/>
      <c r="AC638" s="1"/>
    </row>
    <row r="639" spans="24:29" x14ac:dyDescent="0.25">
      <c r="X639" s="1"/>
      <c r="Y639" s="1"/>
      <c r="Z639" s="1"/>
      <c r="AA639" s="1"/>
      <c r="AB639" s="1"/>
      <c r="AC639" s="1"/>
    </row>
    <row r="640" spans="24:29" x14ac:dyDescent="0.25">
      <c r="X640" s="1"/>
      <c r="Y640" s="1"/>
      <c r="Z640" s="1"/>
      <c r="AA640" s="1"/>
      <c r="AB640" s="1"/>
      <c r="AC640" s="1"/>
    </row>
    <row r="641" spans="24:29" x14ac:dyDescent="0.25">
      <c r="X641" s="1"/>
      <c r="Y641" s="1"/>
      <c r="Z641" s="1"/>
      <c r="AA641" s="1"/>
      <c r="AB641" s="1"/>
      <c r="AC641" s="1"/>
    </row>
    <row r="642" spans="24:29" x14ac:dyDescent="0.25">
      <c r="X642" s="1"/>
      <c r="Y642" s="1"/>
      <c r="Z642" s="1"/>
      <c r="AA642" s="1"/>
      <c r="AB642" s="1"/>
      <c r="AC642" s="1"/>
    </row>
    <row r="643" spans="24:29" x14ac:dyDescent="0.25">
      <c r="X643" s="1"/>
      <c r="Y643" s="1"/>
      <c r="Z643" s="1"/>
      <c r="AA643" s="1"/>
      <c r="AB643" s="1"/>
      <c r="AC643" s="1"/>
    </row>
    <row r="644" spans="24:29" x14ac:dyDescent="0.25">
      <c r="X644" s="1"/>
      <c r="Y644" s="1"/>
      <c r="Z644" s="1"/>
      <c r="AA644" s="1"/>
      <c r="AB644" s="1"/>
      <c r="AC644" s="1"/>
    </row>
    <row r="645" spans="24:29" x14ac:dyDescent="0.25">
      <c r="X645" s="1"/>
      <c r="Y645" s="1"/>
      <c r="Z645" s="1"/>
      <c r="AA645" s="1"/>
      <c r="AB645" s="1"/>
      <c r="AC645" s="1"/>
    </row>
    <row r="646" spans="24:29" x14ac:dyDescent="0.25">
      <c r="X646" s="1"/>
      <c r="Y646" s="1"/>
      <c r="Z646" s="1"/>
      <c r="AA646" s="1"/>
      <c r="AB646" s="1"/>
      <c r="AC646" s="1"/>
    </row>
    <row r="647" spans="24:29" x14ac:dyDescent="0.25">
      <c r="X647" s="1"/>
      <c r="Y647" s="1"/>
      <c r="Z647" s="1"/>
      <c r="AA647" s="1"/>
      <c r="AB647" s="1"/>
      <c r="AC647" s="1"/>
    </row>
    <row r="648" spans="24:29" x14ac:dyDescent="0.25">
      <c r="X648" s="1"/>
      <c r="Y648" s="1"/>
      <c r="Z648" s="1"/>
      <c r="AA648" s="1"/>
      <c r="AB648" s="1"/>
      <c r="AC648" s="1"/>
    </row>
    <row r="649" spans="24:29" x14ac:dyDescent="0.25">
      <c r="X649" s="1"/>
      <c r="Y649" s="1"/>
      <c r="Z649" s="1"/>
      <c r="AA649" s="1"/>
      <c r="AB649" s="1"/>
      <c r="AC649" s="1"/>
    </row>
    <row r="650" spans="24:29" x14ac:dyDescent="0.25">
      <c r="X650" s="1"/>
      <c r="Y650" s="1"/>
      <c r="Z650" s="1"/>
      <c r="AA650" s="1"/>
      <c r="AB650" s="1"/>
      <c r="AC650" s="1"/>
    </row>
    <row r="651" spans="24:29" x14ac:dyDescent="0.25">
      <c r="X651" s="1"/>
      <c r="Y651" s="1"/>
      <c r="Z651" s="1"/>
      <c r="AA651" s="1"/>
      <c r="AB651" s="1"/>
      <c r="AC651" s="1"/>
    </row>
    <row r="652" spans="24:29" x14ac:dyDescent="0.25">
      <c r="X652" s="1"/>
      <c r="Y652" s="1"/>
      <c r="Z652" s="1"/>
      <c r="AA652" s="1"/>
      <c r="AB652" s="1"/>
      <c r="AC652" s="1"/>
    </row>
    <row r="653" spans="24:29" x14ac:dyDescent="0.25">
      <c r="X653" s="1"/>
      <c r="Y653" s="1"/>
      <c r="Z653" s="1"/>
      <c r="AA653" s="1"/>
      <c r="AB653" s="1"/>
      <c r="AC653" s="1"/>
    </row>
    <row r="654" spans="24:29" x14ac:dyDescent="0.25">
      <c r="X654" s="1"/>
      <c r="Y654" s="1"/>
      <c r="Z654" s="1"/>
      <c r="AA654" s="1"/>
      <c r="AB654" s="1"/>
      <c r="AC654" s="1"/>
    </row>
    <row r="655" spans="24:29" x14ac:dyDescent="0.25">
      <c r="X655" s="1"/>
      <c r="Y655" s="1"/>
      <c r="Z655" s="1"/>
      <c r="AA655" s="1"/>
      <c r="AB655" s="1"/>
      <c r="AC655" s="1"/>
    </row>
    <row r="656" spans="24:29" x14ac:dyDescent="0.25">
      <c r="X656" s="1"/>
      <c r="Y656" s="1"/>
      <c r="Z656" s="1"/>
      <c r="AA656" s="1"/>
      <c r="AB656" s="1"/>
      <c r="AC656" s="1"/>
    </row>
    <row r="657" spans="24:29" x14ac:dyDescent="0.25">
      <c r="X657" s="1"/>
      <c r="Y657" s="1"/>
      <c r="Z657" s="1"/>
      <c r="AA657" s="1"/>
      <c r="AB657" s="1"/>
      <c r="AC657" s="1"/>
    </row>
    <row r="658" spans="24:29" x14ac:dyDescent="0.25">
      <c r="X658" s="1"/>
      <c r="Y658" s="1"/>
      <c r="Z658" s="1"/>
      <c r="AA658" s="1"/>
      <c r="AB658" s="1"/>
      <c r="AC658" s="1"/>
    </row>
    <row r="659" spans="24:29" x14ac:dyDescent="0.25">
      <c r="X659" s="1"/>
      <c r="Y659" s="1"/>
      <c r="Z659" s="1"/>
      <c r="AA659" s="1"/>
      <c r="AB659" s="1"/>
      <c r="AC659" s="1"/>
    </row>
    <row r="660" spans="24:29" x14ac:dyDescent="0.25">
      <c r="X660" s="1"/>
      <c r="Y660" s="1"/>
      <c r="Z660" s="1"/>
      <c r="AA660" s="1"/>
      <c r="AB660" s="1"/>
      <c r="AC660" s="1"/>
    </row>
    <row r="661" spans="24:29" x14ac:dyDescent="0.25">
      <c r="X661" s="1"/>
      <c r="Y661" s="1"/>
      <c r="Z661" s="1"/>
      <c r="AA661" s="1"/>
      <c r="AB661" s="1"/>
      <c r="AC661" s="1"/>
    </row>
    <row r="662" spans="24:29" x14ac:dyDescent="0.25">
      <c r="X662" s="1"/>
      <c r="Y662" s="1"/>
      <c r="Z662" s="1"/>
      <c r="AA662" s="1"/>
      <c r="AB662" s="1"/>
      <c r="AC662" s="1"/>
    </row>
    <row r="663" spans="24:29" x14ac:dyDescent="0.25">
      <c r="X663" s="1"/>
      <c r="Y663" s="1"/>
      <c r="Z663" s="1"/>
      <c r="AA663" s="1"/>
      <c r="AB663" s="1"/>
      <c r="AC663" s="1"/>
    </row>
    <row r="664" spans="24:29" x14ac:dyDescent="0.25">
      <c r="X664" s="1"/>
      <c r="Y664" s="1"/>
      <c r="Z664" s="1"/>
      <c r="AA664" s="1"/>
      <c r="AB664" s="1"/>
      <c r="AC664" s="1"/>
    </row>
    <row r="665" spans="24:29" x14ac:dyDescent="0.25">
      <c r="X665" s="1"/>
      <c r="Y665" s="1"/>
      <c r="Z665" s="1"/>
      <c r="AA665" s="1"/>
      <c r="AB665" s="1"/>
      <c r="AC665" s="1"/>
    </row>
    <row r="666" spans="24:29" x14ac:dyDescent="0.25">
      <c r="X666" s="1"/>
      <c r="Y666" s="1"/>
      <c r="Z666" s="1"/>
      <c r="AA666" s="1"/>
      <c r="AB666" s="1"/>
      <c r="AC666" s="1"/>
    </row>
    <row r="667" spans="24:29" x14ac:dyDescent="0.25">
      <c r="X667" s="1"/>
      <c r="Y667" s="1"/>
      <c r="Z667" s="1"/>
      <c r="AA667" s="1"/>
      <c r="AB667" s="1"/>
      <c r="AC667" s="1"/>
    </row>
    <row r="668" spans="24:29" x14ac:dyDescent="0.25">
      <c r="X668" s="1"/>
      <c r="Y668" s="1"/>
      <c r="Z668" s="1"/>
      <c r="AA668" s="1"/>
      <c r="AB668" s="1"/>
      <c r="AC668" s="1"/>
    </row>
    <row r="669" spans="24:29" x14ac:dyDescent="0.25">
      <c r="X669" s="1"/>
      <c r="Y669" s="1"/>
      <c r="Z669" s="1"/>
      <c r="AA669" s="1"/>
      <c r="AB669" s="1"/>
      <c r="AC669" s="1"/>
    </row>
    <row r="670" spans="24:29" x14ac:dyDescent="0.25">
      <c r="X670" s="1"/>
      <c r="Y670" s="1"/>
      <c r="Z670" s="1"/>
      <c r="AA670" s="1"/>
      <c r="AB670" s="1"/>
      <c r="AC670" s="1"/>
    </row>
    <row r="671" spans="24:29" x14ac:dyDescent="0.25">
      <c r="X671" s="1"/>
      <c r="Y671" s="1"/>
      <c r="Z671" s="1"/>
      <c r="AA671" s="1"/>
      <c r="AB671" s="1"/>
      <c r="AC671" s="1"/>
    </row>
    <row r="672" spans="24:29" x14ac:dyDescent="0.25">
      <c r="X672" s="1"/>
      <c r="Y672" s="1"/>
      <c r="Z672" s="1"/>
      <c r="AA672" s="1"/>
      <c r="AB672" s="1"/>
      <c r="AC672" s="1"/>
    </row>
    <row r="673" spans="24:29" x14ac:dyDescent="0.25">
      <c r="X673" s="1"/>
      <c r="Y673" s="1"/>
      <c r="Z673" s="1"/>
      <c r="AA673" s="1"/>
      <c r="AB673" s="1"/>
      <c r="AC673" s="1"/>
    </row>
    <row r="674" spans="24:29" x14ac:dyDescent="0.25">
      <c r="X674" s="1"/>
      <c r="Y674" s="1"/>
      <c r="Z674" s="1"/>
      <c r="AA674" s="1"/>
      <c r="AB674" s="1"/>
      <c r="AC674" s="1"/>
    </row>
    <row r="675" spans="24:29" x14ac:dyDescent="0.25">
      <c r="X675" s="1"/>
      <c r="Y675" s="1"/>
      <c r="Z675" s="1"/>
      <c r="AA675" s="1"/>
      <c r="AB675" s="1"/>
      <c r="AC675" s="1"/>
    </row>
    <row r="676" spans="24:29" x14ac:dyDescent="0.25">
      <c r="X676" s="1"/>
      <c r="Y676" s="1"/>
      <c r="Z676" s="1"/>
      <c r="AA676" s="1"/>
      <c r="AB676" s="1"/>
      <c r="AC676" s="1"/>
    </row>
    <row r="677" spans="24:29" x14ac:dyDescent="0.25">
      <c r="X677" s="1"/>
      <c r="Y677" s="1"/>
      <c r="Z677" s="1"/>
      <c r="AA677" s="1"/>
      <c r="AB677" s="1"/>
      <c r="AC677" s="1"/>
    </row>
    <row r="678" spans="24:29" x14ac:dyDescent="0.25">
      <c r="X678" s="1"/>
      <c r="Y678" s="1"/>
      <c r="Z678" s="1"/>
      <c r="AA678" s="1"/>
      <c r="AB678" s="1"/>
      <c r="AC678" s="1"/>
    </row>
    <row r="679" spans="24:29" x14ac:dyDescent="0.25">
      <c r="X679" s="1"/>
      <c r="Y679" s="1"/>
      <c r="Z679" s="1"/>
      <c r="AA679" s="1"/>
      <c r="AB679" s="1"/>
      <c r="AC679" s="1"/>
    </row>
    <row r="680" spans="24:29" x14ac:dyDescent="0.25">
      <c r="X680" s="1"/>
      <c r="Y680" s="1"/>
      <c r="Z680" s="1"/>
      <c r="AA680" s="1"/>
      <c r="AB680" s="1"/>
      <c r="AC680" s="1"/>
    </row>
    <row r="681" spans="24:29" x14ac:dyDescent="0.25">
      <c r="X681" s="1"/>
      <c r="Y681" s="1"/>
      <c r="Z681" s="1"/>
      <c r="AA681" s="1"/>
      <c r="AB681" s="1"/>
      <c r="AC681" s="1"/>
    </row>
    <row r="682" spans="24:29" x14ac:dyDescent="0.25">
      <c r="X682" s="1"/>
      <c r="Y682" s="1"/>
      <c r="Z682" s="1"/>
      <c r="AA682" s="1"/>
      <c r="AB682" s="1"/>
      <c r="AC682" s="1"/>
    </row>
    <row r="683" spans="24:29" x14ac:dyDescent="0.25">
      <c r="X683" s="1"/>
      <c r="Y683" s="1"/>
      <c r="Z683" s="1"/>
      <c r="AA683" s="1"/>
      <c r="AB683" s="1"/>
      <c r="AC683" s="1"/>
    </row>
    <row r="684" spans="24:29" x14ac:dyDescent="0.25">
      <c r="X684" s="1"/>
      <c r="Y684" s="1"/>
      <c r="Z684" s="1"/>
      <c r="AA684" s="1"/>
      <c r="AB684" s="1"/>
      <c r="AC684" s="1"/>
    </row>
    <row r="685" spans="24:29" x14ac:dyDescent="0.25">
      <c r="X685" s="1"/>
      <c r="Y685" s="1"/>
      <c r="Z685" s="1"/>
      <c r="AA685" s="1"/>
      <c r="AB685" s="1"/>
      <c r="AC685" s="1"/>
    </row>
    <row r="686" spans="24:29" x14ac:dyDescent="0.25">
      <c r="X686" s="1"/>
      <c r="Y686" s="1"/>
      <c r="Z686" s="1"/>
      <c r="AA686" s="1"/>
      <c r="AB686" s="1"/>
      <c r="AC686" s="1"/>
    </row>
    <row r="687" spans="24:29" x14ac:dyDescent="0.25">
      <c r="X687" s="1"/>
      <c r="Y687" s="1"/>
      <c r="Z687" s="1"/>
      <c r="AA687" s="1"/>
      <c r="AB687" s="1"/>
      <c r="AC687" s="1"/>
    </row>
    <row r="688" spans="24:29" x14ac:dyDescent="0.25">
      <c r="X688" s="1"/>
      <c r="Y688" s="1"/>
      <c r="Z688" s="1"/>
      <c r="AA688" s="1"/>
      <c r="AB688" s="1"/>
      <c r="AC688" s="1"/>
    </row>
    <row r="689" spans="24:29" x14ac:dyDescent="0.25">
      <c r="X689" s="1"/>
      <c r="Y689" s="1"/>
      <c r="Z689" s="1"/>
      <c r="AA689" s="1"/>
      <c r="AB689" s="1"/>
      <c r="AC689" s="1"/>
    </row>
    <row r="690" spans="24:29" x14ac:dyDescent="0.25">
      <c r="X690" s="1"/>
      <c r="Y690" s="1"/>
      <c r="Z690" s="1"/>
      <c r="AA690" s="1"/>
      <c r="AB690" s="1"/>
      <c r="AC690" s="1"/>
    </row>
    <row r="691" spans="24:29" x14ac:dyDescent="0.25">
      <c r="X691" s="1"/>
      <c r="Y691" s="1"/>
      <c r="Z691" s="1"/>
      <c r="AA691" s="1"/>
      <c r="AB691" s="1"/>
      <c r="AC691" s="1"/>
    </row>
    <row r="692" spans="24:29" x14ac:dyDescent="0.25">
      <c r="X692" s="1"/>
      <c r="Y692" s="1"/>
      <c r="Z692" s="1"/>
      <c r="AA692" s="1"/>
      <c r="AB692" s="1"/>
      <c r="AC692" s="1"/>
    </row>
    <row r="693" spans="24:29" x14ac:dyDescent="0.25">
      <c r="X693" s="1"/>
      <c r="Y693" s="1"/>
      <c r="Z693" s="1"/>
      <c r="AA693" s="1"/>
      <c r="AB693" s="1"/>
      <c r="AC693" s="1"/>
    </row>
    <row r="694" spans="24:29" x14ac:dyDescent="0.25">
      <c r="X694" s="1"/>
      <c r="Y694" s="1"/>
      <c r="Z694" s="1"/>
      <c r="AA694" s="1"/>
      <c r="AB694" s="1"/>
      <c r="AC694" s="1"/>
    </row>
    <row r="695" spans="24:29" x14ac:dyDescent="0.25">
      <c r="X695" s="1"/>
      <c r="Y695" s="1"/>
      <c r="Z695" s="1"/>
      <c r="AA695" s="1"/>
      <c r="AB695" s="1"/>
      <c r="AC695" s="1"/>
    </row>
    <row r="696" spans="24:29" x14ac:dyDescent="0.25">
      <c r="X696" s="1"/>
      <c r="Y696" s="1"/>
      <c r="Z696" s="1"/>
      <c r="AA696" s="1"/>
      <c r="AB696" s="1"/>
      <c r="AC696" s="1"/>
    </row>
    <row r="697" spans="24:29" x14ac:dyDescent="0.25">
      <c r="X697" s="1"/>
      <c r="Y697" s="1"/>
      <c r="Z697" s="1"/>
      <c r="AA697" s="1"/>
      <c r="AB697" s="1"/>
      <c r="AC697" s="1"/>
    </row>
    <row r="698" spans="24:29" x14ac:dyDescent="0.25">
      <c r="X698" s="1"/>
      <c r="Y698" s="1"/>
      <c r="Z698" s="1"/>
      <c r="AA698" s="1"/>
      <c r="AB698" s="1"/>
      <c r="AC698" s="1"/>
    </row>
    <row r="699" spans="24:29" x14ac:dyDescent="0.25">
      <c r="X699" s="1"/>
      <c r="Y699" s="1"/>
      <c r="Z699" s="1"/>
      <c r="AA699" s="1"/>
      <c r="AB699" s="1"/>
      <c r="AC699" s="1"/>
    </row>
    <row r="700" spans="24:29" x14ac:dyDescent="0.25">
      <c r="X700" s="1"/>
      <c r="Y700" s="1"/>
      <c r="Z700" s="1"/>
      <c r="AA700" s="1"/>
      <c r="AB700" s="1"/>
      <c r="AC700" s="1"/>
    </row>
    <row r="701" spans="24:29" x14ac:dyDescent="0.25">
      <c r="X701" s="1"/>
      <c r="Y701" s="1"/>
      <c r="Z701" s="1"/>
      <c r="AA701" s="1"/>
      <c r="AB701" s="1"/>
      <c r="AC701" s="1"/>
    </row>
    <row r="702" spans="24:29" x14ac:dyDescent="0.25">
      <c r="X702" s="1"/>
      <c r="Y702" s="1"/>
      <c r="Z702" s="1"/>
      <c r="AA702" s="1"/>
      <c r="AB702" s="1"/>
      <c r="AC702" s="1"/>
    </row>
    <row r="703" spans="24:29" x14ac:dyDescent="0.25">
      <c r="X703" s="1"/>
      <c r="Y703" s="1"/>
      <c r="Z703" s="1"/>
      <c r="AA703" s="1"/>
      <c r="AB703" s="1"/>
      <c r="AC703" s="1"/>
    </row>
    <row r="704" spans="24:29" x14ac:dyDescent="0.25">
      <c r="X704" s="1"/>
      <c r="Y704" s="1"/>
      <c r="Z704" s="1"/>
      <c r="AA704" s="1"/>
      <c r="AB704" s="1"/>
      <c r="AC704" s="1"/>
    </row>
    <row r="705" spans="24:29" x14ac:dyDescent="0.25">
      <c r="X705" s="1"/>
      <c r="Y705" s="1"/>
      <c r="Z705" s="1"/>
      <c r="AA705" s="1"/>
      <c r="AB705" s="1"/>
      <c r="AC705" s="1"/>
    </row>
    <row r="706" spans="24:29" x14ac:dyDescent="0.25">
      <c r="X706" s="1"/>
      <c r="Y706" s="1"/>
      <c r="Z706" s="1"/>
      <c r="AA706" s="1"/>
      <c r="AB706" s="1"/>
      <c r="AC706" s="1"/>
    </row>
    <row r="707" spans="24:29" x14ac:dyDescent="0.25">
      <c r="X707" s="1"/>
      <c r="Y707" s="1"/>
      <c r="Z707" s="1"/>
      <c r="AA707" s="1"/>
      <c r="AB707" s="1"/>
      <c r="AC707" s="1"/>
    </row>
    <row r="708" spans="24:29" x14ac:dyDescent="0.25">
      <c r="X708" s="1"/>
      <c r="Y708" s="1"/>
      <c r="Z708" s="1"/>
      <c r="AA708" s="1"/>
      <c r="AB708" s="1"/>
      <c r="AC708" s="1"/>
    </row>
    <row r="709" spans="24:29" x14ac:dyDescent="0.25">
      <c r="X709" s="1"/>
      <c r="Y709" s="1"/>
      <c r="Z709" s="1"/>
      <c r="AA709" s="1"/>
      <c r="AB709" s="1"/>
      <c r="AC709" s="1"/>
    </row>
    <row r="710" spans="24:29" x14ac:dyDescent="0.25">
      <c r="X710" s="1"/>
      <c r="Y710" s="1"/>
      <c r="Z710" s="1"/>
      <c r="AA710" s="1"/>
      <c r="AB710" s="1"/>
      <c r="AC710" s="1"/>
    </row>
    <row r="711" spans="24:29" x14ac:dyDescent="0.25">
      <c r="X711" s="1"/>
      <c r="Y711" s="1"/>
      <c r="Z711" s="1"/>
      <c r="AA711" s="1"/>
      <c r="AB711" s="1"/>
      <c r="AC711" s="1"/>
    </row>
    <row r="712" spans="24:29" x14ac:dyDescent="0.25">
      <c r="X712" s="1"/>
      <c r="Y712" s="1"/>
      <c r="Z712" s="1"/>
      <c r="AA712" s="1"/>
      <c r="AB712" s="1"/>
      <c r="AC712" s="1"/>
    </row>
    <row r="713" spans="24:29" x14ac:dyDescent="0.25">
      <c r="X713" s="1"/>
      <c r="Y713" s="1"/>
      <c r="Z713" s="1"/>
      <c r="AA713" s="1"/>
      <c r="AB713" s="1"/>
      <c r="AC713" s="1"/>
    </row>
    <row r="714" spans="24:29" x14ac:dyDescent="0.25">
      <c r="X714" s="1"/>
      <c r="Y714" s="1"/>
      <c r="Z714" s="1"/>
      <c r="AA714" s="1"/>
      <c r="AB714" s="1"/>
      <c r="AC714" s="1"/>
    </row>
    <row r="715" spans="24:29" x14ac:dyDescent="0.25">
      <c r="X715" s="1"/>
      <c r="Y715" s="1"/>
      <c r="Z715" s="1"/>
      <c r="AA715" s="1"/>
      <c r="AB715" s="1"/>
      <c r="AC715" s="1"/>
    </row>
    <row r="716" spans="24:29" x14ac:dyDescent="0.25">
      <c r="X716" s="1"/>
      <c r="Y716" s="1"/>
      <c r="Z716" s="1"/>
      <c r="AA716" s="1"/>
      <c r="AB716" s="1"/>
      <c r="AC716" s="1"/>
    </row>
    <row r="717" spans="24:29" x14ac:dyDescent="0.25">
      <c r="X717" s="1"/>
      <c r="Y717" s="1"/>
      <c r="Z717" s="1"/>
      <c r="AA717" s="1"/>
      <c r="AB717" s="1"/>
      <c r="AC717" s="1"/>
    </row>
    <row r="718" spans="24:29" x14ac:dyDescent="0.25">
      <c r="X718" s="1"/>
      <c r="Y718" s="1"/>
      <c r="Z718" s="1"/>
      <c r="AA718" s="1"/>
      <c r="AB718" s="1"/>
      <c r="AC718" s="1"/>
    </row>
    <row r="719" spans="24:29" x14ac:dyDescent="0.25">
      <c r="X719" s="1"/>
      <c r="Y719" s="1"/>
      <c r="Z719" s="1"/>
      <c r="AA719" s="1"/>
      <c r="AB719" s="1"/>
      <c r="AC719" s="1"/>
    </row>
    <row r="720" spans="24:29" x14ac:dyDescent="0.25">
      <c r="X720" s="1"/>
      <c r="Y720" s="1"/>
      <c r="Z720" s="1"/>
      <c r="AA720" s="1"/>
      <c r="AB720" s="1"/>
      <c r="AC720" s="1"/>
    </row>
    <row r="721" spans="24:29" x14ac:dyDescent="0.25">
      <c r="X721" s="1"/>
      <c r="Y721" s="1"/>
      <c r="Z721" s="1"/>
      <c r="AA721" s="1"/>
      <c r="AB721" s="1"/>
      <c r="AC721" s="1"/>
    </row>
    <row r="722" spans="24:29" x14ac:dyDescent="0.25">
      <c r="X722" s="1"/>
      <c r="Y722" s="1"/>
      <c r="Z722" s="1"/>
      <c r="AA722" s="1"/>
      <c r="AB722" s="1"/>
      <c r="AC722" s="1"/>
    </row>
    <row r="723" spans="24:29" x14ac:dyDescent="0.25">
      <c r="X723" s="1"/>
      <c r="Y723" s="1"/>
      <c r="Z723" s="1"/>
      <c r="AA723" s="1"/>
      <c r="AB723" s="1"/>
      <c r="AC723" s="1"/>
    </row>
    <row r="724" spans="24:29" x14ac:dyDescent="0.25">
      <c r="X724" s="1"/>
      <c r="Y724" s="1"/>
      <c r="Z724" s="1"/>
      <c r="AA724" s="1"/>
      <c r="AB724" s="1"/>
      <c r="AC724" s="1"/>
    </row>
    <row r="725" spans="24:29" x14ac:dyDescent="0.25">
      <c r="X725" s="1"/>
      <c r="Y725" s="1"/>
      <c r="Z725" s="1"/>
      <c r="AA725" s="1"/>
      <c r="AB725" s="1"/>
      <c r="AC725" s="1"/>
    </row>
    <row r="726" spans="24:29" x14ac:dyDescent="0.25">
      <c r="X726" s="1"/>
      <c r="Y726" s="1"/>
      <c r="Z726" s="1"/>
      <c r="AA726" s="1"/>
      <c r="AB726" s="1"/>
      <c r="AC726" s="1"/>
    </row>
    <row r="727" spans="24:29" x14ac:dyDescent="0.25">
      <c r="X727" s="1"/>
      <c r="Y727" s="1"/>
      <c r="Z727" s="1"/>
      <c r="AA727" s="1"/>
      <c r="AB727" s="1"/>
      <c r="AC727" s="1"/>
    </row>
    <row r="728" spans="24:29" x14ac:dyDescent="0.25">
      <c r="X728" s="1"/>
      <c r="Y728" s="1"/>
      <c r="Z728" s="1"/>
      <c r="AA728" s="1"/>
      <c r="AB728" s="1"/>
      <c r="AC728" s="1"/>
    </row>
    <row r="729" spans="24:29" x14ac:dyDescent="0.25">
      <c r="X729" s="1"/>
      <c r="Y729" s="1"/>
      <c r="Z729" s="1"/>
      <c r="AA729" s="1"/>
      <c r="AB729" s="1"/>
      <c r="AC729" s="1"/>
    </row>
    <row r="730" spans="24:29" x14ac:dyDescent="0.25">
      <c r="X730" s="1"/>
      <c r="Y730" s="1"/>
      <c r="Z730" s="1"/>
      <c r="AA730" s="1"/>
      <c r="AB730" s="1"/>
      <c r="AC730" s="1"/>
    </row>
    <row r="731" spans="24:29" x14ac:dyDescent="0.25">
      <c r="X731" s="1"/>
      <c r="Y731" s="1"/>
      <c r="Z731" s="1"/>
      <c r="AA731" s="1"/>
      <c r="AB731" s="1"/>
      <c r="AC731" s="1"/>
    </row>
    <row r="732" spans="24:29" x14ac:dyDescent="0.25">
      <c r="X732" s="1"/>
      <c r="Y732" s="1"/>
      <c r="Z732" s="1"/>
      <c r="AA732" s="1"/>
      <c r="AB732" s="1"/>
      <c r="AC732" s="1"/>
    </row>
    <row r="733" spans="24:29" x14ac:dyDescent="0.25">
      <c r="X733" s="1"/>
      <c r="Y733" s="1"/>
      <c r="Z733" s="1"/>
      <c r="AA733" s="1"/>
      <c r="AB733" s="1"/>
      <c r="AC733" s="1"/>
    </row>
    <row r="734" spans="24:29" x14ac:dyDescent="0.25">
      <c r="X734" s="1"/>
      <c r="Y734" s="1"/>
      <c r="Z734" s="1"/>
      <c r="AA734" s="1"/>
      <c r="AB734" s="1"/>
      <c r="AC734" s="1"/>
    </row>
    <row r="735" spans="24:29" x14ac:dyDescent="0.25">
      <c r="X735" s="1"/>
      <c r="Y735" s="1"/>
      <c r="Z735" s="1"/>
      <c r="AA735" s="1"/>
      <c r="AB735" s="1"/>
      <c r="AC735" s="1"/>
    </row>
    <row r="736" spans="24:29" x14ac:dyDescent="0.25">
      <c r="X736" s="1"/>
      <c r="Y736" s="1"/>
      <c r="Z736" s="1"/>
      <c r="AA736" s="1"/>
      <c r="AB736" s="1"/>
      <c r="AC736" s="1"/>
    </row>
    <row r="737" spans="24:29" x14ac:dyDescent="0.25">
      <c r="X737" s="1"/>
      <c r="Y737" s="1"/>
      <c r="Z737" s="1"/>
      <c r="AA737" s="1"/>
      <c r="AB737" s="1"/>
      <c r="AC737" s="1"/>
    </row>
    <row r="738" spans="24:29" x14ac:dyDescent="0.25">
      <c r="X738" s="1"/>
      <c r="Y738" s="1"/>
      <c r="Z738" s="1"/>
      <c r="AA738" s="1"/>
      <c r="AB738" s="1"/>
      <c r="AC738" s="1"/>
    </row>
    <row r="739" spans="24:29" x14ac:dyDescent="0.25">
      <c r="X739" s="1"/>
      <c r="Y739" s="1"/>
      <c r="Z739" s="1"/>
      <c r="AA739" s="1"/>
      <c r="AB739" s="1"/>
      <c r="AC739" s="1"/>
    </row>
    <row r="740" spans="24:29" x14ac:dyDescent="0.25">
      <c r="X740" s="1"/>
      <c r="Y740" s="1"/>
      <c r="Z740" s="1"/>
      <c r="AA740" s="1"/>
      <c r="AB740" s="1"/>
      <c r="AC740" s="1"/>
    </row>
    <row r="741" spans="24:29" x14ac:dyDescent="0.25">
      <c r="X741" s="1"/>
      <c r="Y741" s="1"/>
      <c r="Z741" s="1"/>
      <c r="AA741" s="1"/>
      <c r="AB741" s="1"/>
      <c r="AC741" s="1"/>
    </row>
    <row r="742" spans="24:29" x14ac:dyDescent="0.25">
      <c r="X742" s="1"/>
      <c r="Y742" s="1"/>
      <c r="Z742" s="1"/>
      <c r="AA742" s="1"/>
      <c r="AB742" s="1"/>
      <c r="AC742" s="1"/>
    </row>
    <row r="743" spans="24:29" x14ac:dyDescent="0.25">
      <c r="X743" s="1"/>
      <c r="Y743" s="1"/>
      <c r="Z743" s="1"/>
      <c r="AA743" s="1"/>
      <c r="AB743" s="1"/>
      <c r="AC743" s="1"/>
    </row>
    <row r="744" spans="24:29" x14ac:dyDescent="0.25">
      <c r="X744" s="1"/>
      <c r="Y744" s="1"/>
      <c r="Z744" s="1"/>
      <c r="AA744" s="1"/>
      <c r="AB744" s="1"/>
      <c r="AC744" s="1"/>
    </row>
    <row r="745" spans="24:29" x14ac:dyDescent="0.25">
      <c r="X745" s="1"/>
      <c r="Y745" s="1"/>
      <c r="Z745" s="1"/>
      <c r="AA745" s="1"/>
      <c r="AB745" s="1"/>
      <c r="AC745" s="1"/>
    </row>
    <row r="746" spans="24:29" x14ac:dyDescent="0.25">
      <c r="X746" s="1"/>
      <c r="Y746" s="1"/>
      <c r="Z746" s="1"/>
      <c r="AA746" s="1"/>
      <c r="AB746" s="1"/>
      <c r="AC746" s="1"/>
    </row>
    <row r="747" spans="24:29" x14ac:dyDescent="0.25">
      <c r="X747" s="1"/>
      <c r="Y747" s="1"/>
      <c r="Z747" s="1"/>
      <c r="AA747" s="1"/>
      <c r="AB747" s="1"/>
      <c r="AC747" s="1"/>
    </row>
    <row r="748" spans="24:29" x14ac:dyDescent="0.25">
      <c r="X748" s="1"/>
      <c r="Y748" s="1"/>
      <c r="Z748" s="1"/>
      <c r="AA748" s="1"/>
      <c r="AB748" s="1"/>
      <c r="AC748" s="1"/>
    </row>
    <row r="749" spans="24:29" x14ac:dyDescent="0.25">
      <c r="X749" s="1"/>
      <c r="Y749" s="1"/>
      <c r="Z749" s="1"/>
      <c r="AA749" s="1"/>
      <c r="AB749" s="1"/>
      <c r="AC749" s="1"/>
    </row>
    <row r="750" spans="24:29" x14ac:dyDescent="0.25">
      <c r="X750" s="1"/>
      <c r="Y750" s="1"/>
      <c r="Z750" s="1"/>
      <c r="AA750" s="1"/>
      <c r="AB750" s="1"/>
      <c r="AC750" s="1"/>
    </row>
    <row r="751" spans="24:29" x14ac:dyDescent="0.25">
      <c r="X751" s="1"/>
      <c r="Y751" s="1"/>
      <c r="Z751" s="1"/>
      <c r="AA751" s="1"/>
      <c r="AB751" s="1"/>
      <c r="AC751" s="1"/>
    </row>
    <row r="752" spans="24:29" x14ac:dyDescent="0.25">
      <c r="X752" s="1"/>
      <c r="Y752" s="1"/>
      <c r="Z752" s="1"/>
      <c r="AA752" s="1"/>
      <c r="AB752" s="1"/>
      <c r="AC752" s="1"/>
    </row>
    <row r="753" spans="24:29" x14ac:dyDescent="0.25">
      <c r="X753" s="1"/>
      <c r="Y753" s="1"/>
      <c r="Z753" s="1"/>
      <c r="AA753" s="1"/>
      <c r="AB753" s="1"/>
      <c r="AC753" s="1"/>
    </row>
    <row r="754" spans="24:29" x14ac:dyDescent="0.25">
      <c r="X754" s="1"/>
      <c r="Y754" s="1"/>
      <c r="Z754" s="1"/>
      <c r="AA754" s="1"/>
      <c r="AB754" s="1"/>
      <c r="AC754" s="1"/>
    </row>
    <row r="755" spans="24:29" x14ac:dyDescent="0.25">
      <c r="X755" s="1"/>
      <c r="Y755" s="1"/>
      <c r="Z755" s="1"/>
      <c r="AA755" s="1"/>
      <c r="AB755" s="1"/>
      <c r="AC755" s="1"/>
    </row>
    <row r="756" spans="24:29" x14ac:dyDescent="0.25">
      <c r="X756" s="1"/>
      <c r="Y756" s="1"/>
      <c r="Z756" s="1"/>
      <c r="AA756" s="1"/>
      <c r="AB756" s="1"/>
      <c r="AC756" s="1"/>
    </row>
    <row r="757" spans="24:29" x14ac:dyDescent="0.25">
      <c r="X757" s="1"/>
      <c r="Y757" s="1"/>
      <c r="Z757" s="1"/>
      <c r="AA757" s="1"/>
      <c r="AB757" s="1"/>
      <c r="AC757" s="1"/>
    </row>
    <row r="758" spans="24:29" x14ac:dyDescent="0.25">
      <c r="X758" s="1"/>
      <c r="Y758" s="1"/>
      <c r="Z758" s="1"/>
      <c r="AA758" s="1"/>
      <c r="AB758" s="1"/>
      <c r="AC758" s="1"/>
    </row>
    <row r="759" spans="24:29" x14ac:dyDescent="0.25">
      <c r="X759" s="1"/>
      <c r="Y759" s="1"/>
      <c r="Z759" s="1"/>
      <c r="AA759" s="1"/>
      <c r="AB759" s="1"/>
      <c r="AC759" s="1"/>
    </row>
    <row r="760" spans="24:29" x14ac:dyDescent="0.25">
      <c r="X760" s="1"/>
      <c r="Y760" s="1"/>
      <c r="Z760" s="1"/>
      <c r="AA760" s="1"/>
      <c r="AB760" s="1"/>
      <c r="AC760" s="1"/>
    </row>
    <row r="761" spans="24:29" x14ac:dyDescent="0.25">
      <c r="X761" s="1"/>
      <c r="Y761" s="1"/>
      <c r="Z761" s="1"/>
      <c r="AA761" s="1"/>
      <c r="AB761" s="1"/>
      <c r="AC761" s="1"/>
    </row>
    <row r="762" spans="24:29" x14ac:dyDescent="0.25">
      <c r="X762" s="1"/>
      <c r="Y762" s="1"/>
      <c r="Z762" s="1"/>
      <c r="AA762" s="1"/>
      <c r="AB762" s="1"/>
      <c r="AC762" s="1"/>
    </row>
    <row r="763" spans="24:29" x14ac:dyDescent="0.25">
      <c r="X763" s="1"/>
      <c r="Y763" s="1"/>
      <c r="Z763" s="1"/>
      <c r="AA763" s="1"/>
      <c r="AB763" s="1"/>
      <c r="AC763" s="1"/>
    </row>
    <row r="764" spans="24:29" x14ac:dyDescent="0.25">
      <c r="X764" s="1"/>
      <c r="Y764" s="1"/>
      <c r="Z764" s="1"/>
      <c r="AA764" s="1"/>
      <c r="AB764" s="1"/>
      <c r="AC764" s="1"/>
    </row>
    <row r="765" spans="24:29" x14ac:dyDescent="0.25">
      <c r="X765" s="1"/>
      <c r="Y765" s="1"/>
      <c r="Z765" s="1"/>
      <c r="AA765" s="1"/>
      <c r="AB765" s="1"/>
      <c r="AC765" s="1"/>
    </row>
    <row r="766" spans="24:29" x14ac:dyDescent="0.25">
      <c r="X766" s="1"/>
      <c r="Y766" s="1"/>
      <c r="Z766" s="1"/>
      <c r="AA766" s="1"/>
      <c r="AB766" s="1"/>
      <c r="AC766" s="1"/>
    </row>
    <row r="767" spans="24:29" x14ac:dyDescent="0.25">
      <c r="X767" s="1"/>
      <c r="Y767" s="1"/>
      <c r="Z767" s="1"/>
      <c r="AA767" s="1"/>
      <c r="AB767" s="1"/>
      <c r="AC767" s="1"/>
    </row>
    <row r="768" spans="24:29" x14ac:dyDescent="0.25">
      <c r="X768" s="1"/>
      <c r="Y768" s="1"/>
      <c r="Z768" s="1"/>
      <c r="AA768" s="1"/>
      <c r="AB768" s="1"/>
      <c r="AC768" s="1"/>
    </row>
    <row r="769" spans="24:29" x14ac:dyDescent="0.25">
      <c r="X769" s="1"/>
      <c r="Y769" s="1"/>
      <c r="Z769" s="1"/>
      <c r="AA769" s="1"/>
      <c r="AB769" s="1"/>
      <c r="AC769" s="1"/>
    </row>
    <row r="770" spans="24:29" x14ac:dyDescent="0.25">
      <c r="X770" s="1"/>
      <c r="Y770" s="1"/>
      <c r="Z770" s="1"/>
      <c r="AA770" s="1"/>
      <c r="AB770" s="1"/>
      <c r="AC770" s="1"/>
    </row>
    <row r="771" spans="24:29" x14ac:dyDescent="0.25">
      <c r="X771" s="1"/>
      <c r="Y771" s="1"/>
      <c r="Z771" s="1"/>
      <c r="AA771" s="1"/>
      <c r="AB771" s="1"/>
      <c r="AC771" s="1"/>
    </row>
    <row r="772" spans="24:29" x14ac:dyDescent="0.25">
      <c r="X772" s="1"/>
      <c r="Y772" s="1"/>
      <c r="Z772" s="1"/>
      <c r="AA772" s="1"/>
      <c r="AB772" s="1"/>
      <c r="AC772" s="1"/>
    </row>
    <row r="773" spans="24:29" x14ac:dyDescent="0.25">
      <c r="X773" s="1"/>
      <c r="Y773" s="1"/>
      <c r="Z773" s="1"/>
      <c r="AA773" s="1"/>
      <c r="AB773" s="1"/>
      <c r="AC773" s="1"/>
    </row>
    <row r="774" spans="24:29" x14ac:dyDescent="0.25">
      <c r="X774" s="1"/>
      <c r="Y774" s="1"/>
      <c r="Z774" s="1"/>
      <c r="AA774" s="1"/>
      <c r="AB774" s="1"/>
      <c r="AC774" s="1"/>
    </row>
    <row r="775" spans="24:29" x14ac:dyDescent="0.25">
      <c r="X775" s="1"/>
      <c r="Y775" s="1"/>
      <c r="Z775" s="1"/>
      <c r="AA775" s="1"/>
      <c r="AB775" s="1"/>
      <c r="AC775" s="1"/>
    </row>
    <row r="776" spans="24:29" x14ac:dyDescent="0.25">
      <c r="X776" s="1"/>
      <c r="Y776" s="1"/>
      <c r="Z776" s="1"/>
      <c r="AA776" s="1"/>
      <c r="AB776" s="1"/>
      <c r="AC776" s="1"/>
    </row>
    <row r="777" spans="24:29" x14ac:dyDescent="0.25">
      <c r="X777" s="1"/>
      <c r="Y777" s="1"/>
      <c r="Z777" s="1"/>
      <c r="AA777" s="1"/>
      <c r="AB777" s="1"/>
      <c r="AC777" s="1"/>
    </row>
    <row r="778" spans="24:29" x14ac:dyDescent="0.25">
      <c r="X778" s="1"/>
      <c r="Y778" s="1"/>
      <c r="Z778" s="1"/>
      <c r="AA778" s="1"/>
      <c r="AB778" s="1"/>
      <c r="AC778" s="1"/>
    </row>
    <row r="779" spans="24:29" x14ac:dyDescent="0.25">
      <c r="X779" s="1"/>
      <c r="Y779" s="1"/>
      <c r="Z779" s="1"/>
      <c r="AA779" s="1"/>
      <c r="AB779" s="1"/>
      <c r="AC779" s="1"/>
    </row>
    <row r="780" spans="24:29" x14ac:dyDescent="0.25">
      <c r="X780" s="1"/>
      <c r="Y780" s="1"/>
      <c r="Z780" s="1"/>
      <c r="AA780" s="1"/>
      <c r="AB780" s="1"/>
      <c r="AC780" s="1"/>
    </row>
    <row r="781" spans="24:29" x14ac:dyDescent="0.25">
      <c r="X781" s="1"/>
      <c r="Y781" s="1"/>
      <c r="Z781" s="1"/>
      <c r="AA781" s="1"/>
      <c r="AB781" s="1"/>
      <c r="AC781" s="1"/>
    </row>
    <row r="782" spans="24:29" x14ac:dyDescent="0.25">
      <c r="X782" s="1"/>
      <c r="Y782" s="1"/>
      <c r="Z782" s="1"/>
      <c r="AA782" s="1"/>
      <c r="AB782" s="1"/>
      <c r="AC782" s="1"/>
    </row>
    <row r="783" spans="24:29" x14ac:dyDescent="0.25">
      <c r="X783" s="1"/>
      <c r="Y783" s="1"/>
      <c r="Z783" s="1"/>
      <c r="AA783" s="1"/>
      <c r="AB783" s="1"/>
      <c r="AC783" s="1"/>
    </row>
    <row r="784" spans="24:29" x14ac:dyDescent="0.25">
      <c r="X784" s="1"/>
      <c r="Y784" s="1"/>
      <c r="Z784" s="1"/>
      <c r="AA784" s="1"/>
      <c r="AB784" s="1"/>
      <c r="AC784" s="1"/>
    </row>
    <row r="785" spans="24:29" x14ac:dyDescent="0.25">
      <c r="X785" s="1"/>
      <c r="Y785" s="1"/>
      <c r="Z785" s="1"/>
      <c r="AA785" s="1"/>
      <c r="AB785" s="1"/>
      <c r="AC785" s="1"/>
    </row>
    <row r="786" spans="24:29" x14ac:dyDescent="0.25">
      <c r="X786" s="1"/>
      <c r="Y786" s="1"/>
      <c r="Z786" s="1"/>
      <c r="AA786" s="1"/>
      <c r="AB786" s="1"/>
      <c r="AC786" s="1"/>
    </row>
    <row r="787" spans="24:29" x14ac:dyDescent="0.25">
      <c r="X787" s="1"/>
      <c r="Y787" s="1"/>
      <c r="Z787" s="1"/>
      <c r="AA787" s="1"/>
      <c r="AB787" s="1"/>
      <c r="AC787" s="1"/>
    </row>
    <row r="788" spans="24:29" x14ac:dyDescent="0.25">
      <c r="X788" s="1"/>
      <c r="Y788" s="1"/>
      <c r="Z788" s="1"/>
      <c r="AA788" s="1"/>
      <c r="AB788" s="1"/>
      <c r="AC788" s="1"/>
    </row>
    <row r="789" spans="24:29" x14ac:dyDescent="0.25">
      <c r="X789" s="1"/>
      <c r="Y789" s="1"/>
      <c r="Z789" s="1"/>
      <c r="AA789" s="1"/>
      <c r="AB789" s="1"/>
      <c r="AC789" s="1"/>
    </row>
    <row r="790" spans="24:29" x14ac:dyDescent="0.25">
      <c r="X790" s="1"/>
      <c r="Y790" s="1"/>
      <c r="Z790" s="1"/>
      <c r="AA790" s="1"/>
      <c r="AB790" s="1"/>
      <c r="AC790" s="1"/>
    </row>
    <row r="791" spans="24:29" x14ac:dyDescent="0.25">
      <c r="X791" s="1"/>
      <c r="Y791" s="1"/>
      <c r="Z791" s="1"/>
      <c r="AA791" s="1"/>
      <c r="AB791" s="1"/>
      <c r="AC791" s="1"/>
    </row>
    <row r="792" spans="24:29" x14ac:dyDescent="0.25">
      <c r="X792" s="1"/>
      <c r="Y792" s="1"/>
      <c r="Z792" s="1"/>
      <c r="AA792" s="1"/>
      <c r="AB792" s="1"/>
      <c r="AC792" s="1"/>
    </row>
    <row r="793" spans="24:29" x14ac:dyDescent="0.25">
      <c r="X793" s="1"/>
      <c r="Y793" s="1"/>
      <c r="Z793" s="1"/>
      <c r="AA793" s="1"/>
      <c r="AB793" s="1"/>
      <c r="AC793" s="1"/>
    </row>
    <row r="794" spans="24:29" x14ac:dyDescent="0.25">
      <c r="X794" s="1"/>
      <c r="Y794" s="1"/>
      <c r="Z794" s="1"/>
      <c r="AA794" s="1"/>
      <c r="AB794" s="1"/>
      <c r="AC794" s="1"/>
    </row>
    <row r="795" spans="24:29" x14ac:dyDescent="0.25">
      <c r="X795" s="1"/>
      <c r="Y795" s="1"/>
      <c r="Z795" s="1"/>
      <c r="AA795" s="1"/>
      <c r="AB795" s="1"/>
      <c r="AC795" s="1"/>
    </row>
    <row r="796" spans="24:29" x14ac:dyDescent="0.25">
      <c r="X796" s="1"/>
      <c r="Y796" s="1"/>
      <c r="Z796" s="1"/>
      <c r="AA796" s="1"/>
      <c r="AB796" s="1"/>
      <c r="AC796" s="1"/>
    </row>
    <row r="797" spans="24:29" x14ac:dyDescent="0.25">
      <c r="X797" s="1"/>
      <c r="Y797" s="1"/>
      <c r="Z797" s="1"/>
      <c r="AA797" s="1"/>
      <c r="AB797" s="1"/>
      <c r="AC797" s="1"/>
    </row>
    <row r="798" spans="24:29" x14ac:dyDescent="0.25">
      <c r="X798" s="1"/>
      <c r="Y798" s="1"/>
      <c r="Z798" s="1"/>
      <c r="AA798" s="1"/>
      <c r="AB798" s="1"/>
      <c r="AC798" s="1"/>
    </row>
    <row r="799" spans="24:29" x14ac:dyDescent="0.25">
      <c r="X799" s="1"/>
      <c r="Y799" s="1"/>
      <c r="Z799" s="1"/>
      <c r="AA799" s="1"/>
      <c r="AB799" s="1"/>
      <c r="AC799" s="1"/>
    </row>
    <row r="800" spans="24:29" x14ac:dyDescent="0.25">
      <c r="X800" s="1"/>
      <c r="Y800" s="1"/>
      <c r="Z800" s="1"/>
      <c r="AA800" s="1"/>
      <c r="AB800" s="1"/>
      <c r="AC800" s="1"/>
    </row>
    <row r="801" spans="24:29" x14ac:dyDescent="0.25">
      <c r="X801" s="1"/>
      <c r="Y801" s="1"/>
      <c r="Z801" s="1"/>
      <c r="AA801" s="1"/>
      <c r="AB801" s="1"/>
      <c r="AC801" s="1"/>
    </row>
    <row r="802" spans="24:29" x14ac:dyDescent="0.25">
      <c r="X802" s="1"/>
      <c r="Y802" s="1"/>
      <c r="Z802" s="1"/>
      <c r="AA802" s="1"/>
      <c r="AB802" s="1"/>
      <c r="AC802" s="1"/>
    </row>
    <row r="803" spans="24:29" x14ac:dyDescent="0.25">
      <c r="X803" s="1"/>
      <c r="Y803" s="1"/>
      <c r="Z803" s="1"/>
      <c r="AA803" s="1"/>
      <c r="AB803" s="1"/>
      <c r="AC803" s="1"/>
    </row>
    <row r="804" spans="24:29" x14ac:dyDescent="0.25">
      <c r="X804" s="1"/>
      <c r="Y804" s="1"/>
      <c r="Z804" s="1"/>
      <c r="AA804" s="1"/>
      <c r="AB804" s="1"/>
      <c r="AC804" s="1"/>
    </row>
    <row r="805" spans="24:29" x14ac:dyDescent="0.25">
      <c r="X805" s="1"/>
      <c r="Y805" s="1"/>
      <c r="Z805" s="1"/>
      <c r="AA805" s="1"/>
      <c r="AB805" s="1"/>
      <c r="AC805" s="1"/>
    </row>
    <row r="806" spans="24:29" x14ac:dyDescent="0.25">
      <c r="X806" s="1"/>
      <c r="Y806" s="1"/>
      <c r="Z806" s="1"/>
      <c r="AA806" s="1"/>
      <c r="AB806" s="1"/>
      <c r="AC806" s="1"/>
    </row>
    <row r="807" spans="24:29" x14ac:dyDescent="0.25">
      <c r="X807" s="1"/>
      <c r="Y807" s="1"/>
      <c r="Z807" s="1"/>
      <c r="AA807" s="1"/>
      <c r="AB807" s="1"/>
      <c r="AC807" s="1"/>
    </row>
    <row r="808" spans="24:29" x14ac:dyDescent="0.25">
      <c r="X808" s="1"/>
      <c r="Y808" s="1"/>
      <c r="Z808" s="1"/>
      <c r="AA808" s="1"/>
      <c r="AB808" s="1"/>
      <c r="AC808" s="1"/>
    </row>
    <row r="809" spans="24:29" x14ac:dyDescent="0.25">
      <c r="X809" s="1"/>
      <c r="Y809" s="1"/>
      <c r="Z809" s="1"/>
      <c r="AA809" s="1"/>
      <c r="AB809" s="1"/>
      <c r="AC809" s="1"/>
    </row>
    <row r="810" spans="24:29" x14ac:dyDescent="0.25">
      <c r="X810" s="1"/>
      <c r="Y810" s="1"/>
      <c r="Z810" s="1"/>
      <c r="AA810" s="1"/>
      <c r="AB810" s="1"/>
      <c r="AC810" s="1"/>
    </row>
    <row r="811" spans="24:29" x14ac:dyDescent="0.25">
      <c r="X811" s="1"/>
      <c r="Y811" s="1"/>
      <c r="Z811" s="1"/>
      <c r="AA811" s="1"/>
      <c r="AB811" s="1"/>
      <c r="AC811" s="1"/>
    </row>
    <row r="812" spans="24:29" x14ac:dyDescent="0.25">
      <c r="X812" s="1"/>
      <c r="Y812" s="1"/>
      <c r="Z812" s="1"/>
      <c r="AA812" s="1"/>
      <c r="AB812" s="1"/>
      <c r="AC812" s="1"/>
    </row>
    <row r="813" spans="24:29" x14ac:dyDescent="0.25">
      <c r="X813" s="1"/>
      <c r="Y813" s="1"/>
      <c r="Z813" s="1"/>
      <c r="AA813" s="1"/>
      <c r="AB813" s="1"/>
      <c r="AC813" s="1"/>
    </row>
    <row r="814" spans="24:29" x14ac:dyDescent="0.25">
      <c r="X814" s="1"/>
      <c r="Y814" s="1"/>
      <c r="Z814" s="1"/>
      <c r="AA814" s="1"/>
      <c r="AB814" s="1"/>
      <c r="AC814" s="1"/>
    </row>
    <row r="815" spans="24:29" x14ac:dyDescent="0.25">
      <c r="X815" s="1"/>
      <c r="Y815" s="1"/>
      <c r="Z815" s="1"/>
      <c r="AA815" s="1"/>
      <c r="AB815" s="1"/>
      <c r="AC815" s="1"/>
    </row>
    <row r="816" spans="24:29" x14ac:dyDescent="0.25">
      <c r="X816" s="1"/>
      <c r="Y816" s="1"/>
      <c r="Z816" s="1"/>
      <c r="AA816" s="1"/>
      <c r="AB816" s="1"/>
      <c r="AC816" s="1"/>
    </row>
    <row r="817" spans="24:29" x14ac:dyDescent="0.25">
      <c r="X817" s="1"/>
      <c r="Y817" s="1"/>
      <c r="Z817" s="1"/>
      <c r="AA817" s="1"/>
      <c r="AB817" s="1"/>
      <c r="AC817" s="1"/>
    </row>
    <row r="818" spans="24:29" x14ac:dyDescent="0.25">
      <c r="X818" s="1"/>
      <c r="Y818" s="1"/>
      <c r="Z818" s="1"/>
      <c r="AA818" s="1"/>
      <c r="AB818" s="1"/>
      <c r="AC818" s="1"/>
    </row>
    <row r="819" spans="24:29" x14ac:dyDescent="0.25">
      <c r="X819" s="1"/>
      <c r="Y819" s="1"/>
      <c r="Z819" s="1"/>
      <c r="AA819" s="1"/>
      <c r="AB819" s="1"/>
      <c r="AC819" s="1"/>
    </row>
    <row r="820" spans="24:29" x14ac:dyDescent="0.25">
      <c r="X820" s="1"/>
      <c r="Y820" s="1"/>
      <c r="Z820" s="1"/>
      <c r="AA820" s="1"/>
      <c r="AB820" s="1"/>
      <c r="AC820" s="1"/>
    </row>
    <row r="821" spans="24:29" x14ac:dyDescent="0.25">
      <c r="X821" s="1"/>
      <c r="Y821" s="1"/>
      <c r="Z821" s="1"/>
      <c r="AA821" s="1"/>
      <c r="AB821" s="1"/>
      <c r="AC821" s="1"/>
    </row>
    <row r="822" spans="24:29" x14ac:dyDescent="0.25">
      <c r="X822" s="1"/>
      <c r="Y822" s="1"/>
      <c r="Z822" s="1"/>
      <c r="AA822" s="1"/>
      <c r="AB822" s="1"/>
      <c r="AC822" s="1"/>
    </row>
    <row r="823" spans="24:29" x14ac:dyDescent="0.25">
      <c r="X823" s="1"/>
      <c r="Y823" s="1"/>
      <c r="Z823" s="1"/>
      <c r="AA823" s="1"/>
      <c r="AB823" s="1"/>
      <c r="AC823" s="1"/>
    </row>
    <row r="824" spans="24:29" x14ac:dyDescent="0.25">
      <c r="X824" s="1"/>
      <c r="Y824" s="1"/>
      <c r="Z824" s="1"/>
      <c r="AA824" s="1"/>
      <c r="AB824" s="1"/>
      <c r="AC824" s="1"/>
    </row>
    <row r="825" spans="24:29" x14ac:dyDescent="0.25">
      <c r="X825" s="1"/>
      <c r="Y825" s="1"/>
      <c r="Z825" s="1"/>
      <c r="AA825" s="1"/>
      <c r="AB825" s="1"/>
      <c r="AC825" s="1"/>
    </row>
    <row r="826" spans="24:29" x14ac:dyDescent="0.25">
      <c r="X826" s="1"/>
      <c r="Y826" s="1"/>
      <c r="Z826" s="1"/>
      <c r="AA826" s="1"/>
      <c r="AB826" s="1"/>
      <c r="AC826" s="1"/>
    </row>
    <row r="827" spans="24:29" x14ac:dyDescent="0.25">
      <c r="X827" s="1"/>
      <c r="Y827" s="1"/>
      <c r="Z827" s="1"/>
      <c r="AA827" s="1"/>
      <c r="AB827" s="1"/>
      <c r="AC827" s="1"/>
    </row>
    <row r="828" spans="24:29" x14ac:dyDescent="0.25">
      <c r="X828" s="1"/>
      <c r="Y828" s="1"/>
      <c r="Z828" s="1"/>
      <c r="AA828" s="1"/>
      <c r="AB828" s="1"/>
      <c r="AC828" s="1"/>
    </row>
    <row r="829" spans="24:29" x14ac:dyDescent="0.25">
      <c r="X829" s="1"/>
      <c r="Y829" s="1"/>
      <c r="Z829" s="1"/>
      <c r="AA829" s="1"/>
      <c r="AB829" s="1"/>
      <c r="AC829" s="1"/>
    </row>
    <row r="830" spans="24:29" x14ac:dyDescent="0.25">
      <c r="X830" s="1"/>
      <c r="Y830" s="1"/>
      <c r="Z830" s="1"/>
      <c r="AA830" s="1"/>
      <c r="AB830" s="1"/>
      <c r="AC830" s="1"/>
    </row>
    <row r="831" spans="24:29" x14ac:dyDescent="0.25">
      <c r="X831" s="1"/>
      <c r="Y831" s="1"/>
      <c r="Z831" s="1"/>
      <c r="AA831" s="1"/>
      <c r="AB831" s="1"/>
      <c r="AC831" s="1"/>
    </row>
    <row r="832" spans="24:29" x14ac:dyDescent="0.25">
      <c r="X832" s="1"/>
      <c r="Y832" s="1"/>
      <c r="Z832" s="1"/>
      <c r="AA832" s="1"/>
      <c r="AB832" s="1"/>
      <c r="AC832" s="1"/>
    </row>
    <row r="833" spans="24:29" x14ac:dyDescent="0.25">
      <c r="X833" s="1"/>
      <c r="Y833" s="1"/>
      <c r="Z833" s="1"/>
      <c r="AA833" s="1"/>
      <c r="AB833" s="1"/>
      <c r="AC833" s="1"/>
    </row>
    <row r="834" spans="24:29" x14ac:dyDescent="0.25">
      <c r="X834" s="1"/>
      <c r="Y834" s="1"/>
      <c r="Z834" s="1"/>
      <c r="AA834" s="1"/>
      <c r="AB834" s="1"/>
      <c r="AC834" s="1"/>
    </row>
    <row r="835" spans="24:29" x14ac:dyDescent="0.25">
      <c r="X835" s="1"/>
      <c r="Y835" s="1"/>
      <c r="Z835" s="1"/>
      <c r="AA835" s="1"/>
      <c r="AB835" s="1"/>
      <c r="AC835" s="1"/>
    </row>
    <row r="836" spans="24:29" x14ac:dyDescent="0.25">
      <c r="X836" s="1"/>
      <c r="Y836" s="1"/>
      <c r="Z836" s="1"/>
      <c r="AA836" s="1"/>
      <c r="AB836" s="1"/>
      <c r="AC836" s="1"/>
    </row>
    <row r="837" spans="24:29" x14ac:dyDescent="0.25">
      <c r="X837" s="1"/>
      <c r="Y837" s="1"/>
      <c r="Z837" s="1"/>
      <c r="AA837" s="1"/>
      <c r="AB837" s="1"/>
      <c r="AC837" s="1"/>
    </row>
    <row r="838" spans="24:29" x14ac:dyDescent="0.25">
      <c r="X838" s="1"/>
      <c r="Y838" s="1"/>
      <c r="Z838" s="1"/>
      <c r="AA838" s="1"/>
      <c r="AB838" s="1"/>
      <c r="AC838" s="1"/>
    </row>
    <row r="839" spans="24:29" x14ac:dyDescent="0.25">
      <c r="X839" s="1"/>
      <c r="Y839" s="1"/>
      <c r="Z839" s="1"/>
      <c r="AA839" s="1"/>
      <c r="AB839" s="1"/>
      <c r="AC839" s="1"/>
    </row>
    <row r="840" spans="24:29" x14ac:dyDescent="0.25">
      <c r="X840" s="1"/>
      <c r="Y840" s="1"/>
      <c r="Z840" s="1"/>
      <c r="AA840" s="1"/>
      <c r="AB840" s="1"/>
      <c r="AC840" s="1"/>
    </row>
    <row r="841" spans="24:29" x14ac:dyDescent="0.25">
      <c r="X841" s="1"/>
      <c r="Y841" s="1"/>
      <c r="Z841" s="1"/>
      <c r="AA841" s="1"/>
      <c r="AB841" s="1"/>
      <c r="AC841" s="1"/>
    </row>
    <row r="842" spans="24:29" x14ac:dyDescent="0.25">
      <c r="X842" s="1"/>
      <c r="Y842" s="1"/>
      <c r="Z842" s="1"/>
      <c r="AA842" s="1"/>
      <c r="AB842" s="1"/>
      <c r="AC842" s="1"/>
    </row>
    <row r="843" spans="24:29" x14ac:dyDescent="0.25">
      <c r="X843" s="1"/>
      <c r="Y843" s="1"/>
      <c r="Z843" s="1"/>
      <c r="AA843" s="1"/>
      <c r="AB843" s="1"/>
      <c r="AC843" s="1"/>
    </row>
    <row r="844" spans="24:29" x14ac:dyDescent="0.25">
      <c r="X844" s="1"/>
      <c r="Y844" s="1"/>
      <c r="Z844" s="1"/>
      <c r="AA844" s="1"/>
      <c r="AB844" s="1"/>
      <c r="AC844" s="1"/>
    </row>
    <row r="845" spans="24:29" x14ac:dyDescent="0.25">
      <c r="X845" s="1"/>
      <c r="Y845" s="1"/>
      <c r="Z845" s="1"/>
      <c r="AA845" s="1"/>
      <c r="AB845" s="1"/>
      <c r="AC845" s="1"/>
    </row>
    <row r="846" spans="24:29" x14ac:dyDescent="0.25">
      <c r="X846" s="1"/>
      <c r="Y846" s="1"/>
      <c r="Z846" s="1"/>
      <c r="AA846" s="1"/>
      <c r="AB846" s="1"/>
      <c r="AC846" s="1"/>
    </row>
    <row r="847" spans="24:29" x14ac:dyDescent="0.25">
      <c r="X847" s="1"/>
      <c r="Y847" s="1"/>
      <c r="Z847" s="1"/>
      <c r="AA847" s="1"/>
      <c r="AB847" s="1"/>
      <c r="AC847" s="1"/>
    </row>
    <row r="848" spans="24:29" x14ac:dyDescent="0.25">
      <c r="X848" s="1"/>
      <c r="Y848" s="1"/>
      <c r="Z848" s="1"/>
      <c r="AA848" s="1"/>
      <c r="AB848" s="1"/>
      <c r="AC848" s="1"/>
    </row>
    <row r="849" spans="24:29" x14ac:dyDescent="0.25">
      <c r="X849" s="1"/>
      <c r="Y849" s="1"/>
      <c r="Z849" s="1"/>
      <c r="AA849" s="1"/>
      <c r="AB849" s="1"/>
      <c r="AC849" s="1"/>
    </row>
    <row r="850" spans="24:29" x14ac:dyDescent="0.25">
      <c r="X850" s="1"/>
      <c r="Y850" s="1"/>
      <c r="Z850" s="1"/>
      <c r="AA850" s="1"/>
      <c r="AB850" s="1"/>
      <c r="AC850" s="1"/>
    </row>
    <row r="851" spans="24:29" x14ac:dyDescent="0.25">
      <c r="X851" s="1"/>
      <c r="Y851" s="1"/>
      <c r="Z851" s="1"/>
      <c r="AA851" s="1"/>
      <c r="AB851" s="1"/>
      <c r="AC851" s="1"/>
    </row>
    <row r="852" spans="24:29" x14ac:dyDescent="0.25">
      <c r="X852" s="1"/>
      <c r="Y852" s="1"/>
      <c r="Z852" s="1"/>
      <c r="AA852" s="1"/>
      <c r="AB852" s="1"/>
      <c r="AC852" s="1"/>
    </row>
    <row r="853" spans="24:29" x14ac:dyDescent="0.25">
      <c r="X853" s="1"/>
      <c r="Y853" s="1"/>
      <c r="Z853" s="1"/>
      <c r="AA853" s="1"/>
      <c r="AB853" s="1"/>
      <c r="AC853" s="1"/>
    </row>
    <row r="854" spans="24:29" x14ac:dyDescent="0.25">
      <c r="X854" s="1"/>
      <c r="Y854" s="1"/>
      <c r="Z854" s="1"/>
      <c r="AA854" s="1"/>
      <c r="AB854" s="1"/>
      <c r="AC854" s="1"/>
    </row>
    <row r="855" spans="24:29" x14ac:dyDescent="0.25">
      <c r="X855" s="1"/>
      <c r="Y855" s="1"/>
      <c r="Z855" s="1"/>
      <c r="AA855" s="1"/>
      <c r="AB855" s="1"/>
      <c r="AC855" s="1"/>
    </row>
    <row r="856" spans="24:29" x14ac:dyDescent="0.25">
      <c r="X856" s="1"/>
      <c r="Y856" s="1"/>
      <c r="Z856" s="1"/>
      <c r="AA856" s="1"/>
      <c r="AB856" s="1"/>
      <c r="AC856" s="1"/>
    </row>
    <row r="857" spans="24:29" x14ac:dyDescent="0.25">
      <c r="X857" s="1"/>
      <c r="Y857" s="1"/>
      <c r="Z857" s="1"/>
      <c r="AA857" s="1"/>
      <c r="AB857" s="1"/>
      <c r="AC857" s="1"/>
    </row>
    <row r="858" spans="24:29" x14ac:dyDescent="0.25">
      <c r="X858" s="1"/>
      <c r="Y858" s="1"/>
      <c r="Z858" s="1"/>
      <c r="AA858" s="1"/>
      <c r="AB858" s="1"/>
      <c r="AC858" s="1"/>
    </row>
    <row r="859" spans="24:29" x14ac:dyDescent="0.25">
      <c r="X859" s="1"/>
      <c r="Y859" s="1"/>
      <c r="Z859" s="1"/>
      <c r="AA859" s="1"/>
      <c r="AB859" s="1"/>
      <c r="AC859" s="1"/>
    </row>
    <row r="860" spans="24:29" x14ac:dyDescent="0.25">
      <c r="X860" s="1"/>
      <c r="Y860" s="1"/>
      <c r="Z860" s="1"/>
      <c r="AA860" s="1"/>
      <c r="AB860" s="1"/>
      <c r="AC860" s="1"/>
    </row>
    <row r="861" spans="24:29" x14ac:dyDescent="0.25">
      <c r="X861" s="1"/>
      <c r="Y861" s="1"/>
      <c r="Z861" s="1"/>
      <c r="AA861" s="1"/>
      <c r="AB861" s="1"/>
      <c r="AC861" s="1"/>
    </row>
    <row r="862" spans="24:29" x14ac:dyDescent="0.25">
      <c r="X862" s="1"/>
      <c r="Y862" s="1"/>
      <c r="Z862" s="1"/>
      <c r="AA862" s="1"/>
      <c r="AB862" s="1"/>
      <c r="AC862" s="1"/>
    </row>
    <row r="863" spans="24:29" x14ac:dyDescent="0.25">
      <c r="X863" s="1"/>
      <c r="Y863" s="1"/>
      <c r="Z863" s="1"/>
      <c r="AA863" s="1"/>
      <c r="AB863" s="1"/>
      <c r="AC863" s="1"/>
    </row>
    <row r="864" spans="24:29" x14ac:dyDescent="0.25">
      <c r="X864" s="1"/>
      <c r="Y864" s="1"/>
      <c r="Z864" s="1"/>
      <c r="AA864" s="1"/>
      <c r="AB864" s="1"/>
      <c r="AC864" s="1"/>
    </row>
    <row r="865" spans="24:29" x14ac:dyDescent="0.25">
      <c r="X865" s="1"/>
      <c r="Y865" s="1"/>
      <c r="Z865" s="1"/>
      <c r="AA865" s="1"/>
      <c r="AB865" s="1"/>
      <c r="AC865" s="1"/>
    </row>
    <row r="866" spans="24:29" x14ac:dyDescent="0.25">
      <c r="X866" s="1"/>
      <c r="Y866" s="1"/>
      <c r="Z866" s="1"/>
      <c r="AA866" s="1"/>
      <c r="AB866" s="1"/>
      <c r="AC866" s="1"/>
    </row>
    <row r="867" spans="24:29" x14ac:dyDescent="0.25">
      <c r="X867" s="1"/>
      <c r="Y867" s="1"/>
      <c r="Z867" s="1"/>
      <c r="AA867" s="1"/>
      <c r="AB867" s="1"/>
      <c r="AC867" s="1"/>
    </row>
    <row r="868" spans="24:29" x14ac:dyDescent="0.25">
      <c r="X868" s="1"/>
      <c r="Y868" s="1"/>
      <c r="Z868" s="1"/>
      <c r="AA868" s="1"/>
      <c r="AB868" s="1"/>
      <c r="AC868" s="1"/>
    </row>
    <row r="869" spans="24:29" x14ac:dyDescent="0.25">
      <c r="X869" s="1"/>
      <c r="Y869" s="1"/>
      <c r="Z869" s="1"/>
      <c r="AA869" s="1"/>
      <c r="AB869" s="1"/>
      <c r="AC869" s="1"/>
    </row>
    <row r="870" spans="24:29" x14ac:dyDescent="0.25">
      <c r="X870" s="1"/>
      <c r="Y870" s="1"/>
      <c r="Z870" s="1"/>
      <c r="AA870" s="1"/>
      <c r="AB870" s="1"/>
      <c r="AC870" s="1"/>
    </row>
    <row r="871" spans="24:29" x14ac:dyDescent="0.25">
      <c r="X871" s="1"/>
      <c r="Y871" s="1"/>
      <c r="Z871" s="1"/>
      <c r="AA871" s="1"/>
      <c r="AB871" s="1"/>
      <c r="AC871" s="1"/>
    </row>
    <row r="872" spans="24:29" x14ac:dyDescent="0.25">
      <c r="X872" s="1"/>
      <c r="Y872" s="1"/>
      <c r="Z872" s="1"/>
      <c r="AA872" s="1"/>
      <c r="AB872" s="1"/>
      <c r="AC872" s="1"/>
    </row>
    <row r="873" spans="24:29" x14ac:dyDescent="0.25">
      <c r="X873" s="1"/>
      <c r="Y873" s="1"/>
      <c r="Z873" s="1"/>
      <c r="AA873" s="1"/>
      <c r="AB873" s="1"/>
      <c r="AC873" s="1"/>
    </row>
    <row r="874" spans="24:29" x14ac:dyDescent="0.25">
      <c r="X874" s="1"/>
      <c r="Y874" s="1"/>
      <c r="Z874" s="1"/>
      <c r="AA874" s="1"/>
      <c r="AB874" s="1"/>
      <c r="AC874" s="1"/>
    </row>
    <row r="875" spans="24:29" x14ac:dyDescent="0.25">
      <c r="X875" s="1"/>
      <c r="Y875" s="1"/>
      <c r="Z875" s="1"/>
      <c r="AA875" s="1"/>
      <c r="AB875" s="1"/>
      <c r="AC875" s="1"/>
    </row>
    <row r="876" spans="24:29" x14ac:dyDescent="0.25">
      <c r="X876" s="1"/>
      <c r="Y876" s="1"/>
      <c r="Z876" s="1"/>
      <c r="AA876" s="1"/>
      <c r="AB876" s="1"/>
      <c r="AC876" s="1"/>
    </row>
    <row r="877" spans="24:29" x14ac:dyDescent="0.25">
      <c r="X877" s="1"/>
      <c r="Y877" s="1"/>
      <c r="Z877" s="1"/>
      <c r="AA877" s="1"/>
      <c r="AB877" s="1"/>
      <c r="AC877" s="1"/>
    </row>
    <row r="878" spans="24:29" x14ac:dyDescent="0.25">
      <c r="X878" s="1"/>
      <c r="Y878" s="1"/>
      <c r="Z878" s="1"/>
      <c r="AA878" s="1"/>
      <c r="AB878" s="1"/>
      <c r="AC878" s="1"/>
    </row>
    <row r="879" spans="24:29" x14ac:dyDescent="0.25">
      <c r="X879" s="1"/>
      <c r="Y879" s="1"/>
      <c r="Z879" s="1"/>
      <c r="AA879" s="1"/>
      <c r="AB879" s="1"/>
      <c r="AC879" s="1"/>
    </row>
    <row r="880" spans="24:29" x14ac:dyDescent="0.25">
      <c r="X880" s="1"/>
      <c r="Y880" s="1"/>
      <c r="Z880" s="1"/>
      <c r="AA880" s="1"/>
      <c r="AB880" s="1"/>
      <c r="AC880" s="1"/>
    </row>
    <row r="881" spans="24:29" x14ac:dyDescent="0.25">
      <c r="X881" s="1"/>
      <c r="Y881" s="1"/>
      <c r="Z881" s="1"/>
      <c r="AA881" s="1"/>
      <c r="AB881" s="1"/>
      <c r="AC881" s="1"/>
    </row>
    <row r="882" spans="24:29" x14ac:dyDescent="0.25">
      <c r="X882" s="1"/>
      <c r="Y882" s="1"/>
      <c r="Z882" s="1"/>
      <c r="AA882" s="1"/>
      <c r="AB882" s="1"/>
      <c r="AC882" s="1"/>
    </row>
    <row r="883" spans="24:29" x14ac:dyDescent="0.25">
      <c r="X883" s="1"/>
      <c r="Y883" s="1"/>
      <c r="Z883" s="1"/>
      <c r="AA883" s="1"/>
      <c r="AB883" s="1"/>
      <c r="AC883" s="1"/>
    </row>
    <row r="884" spans="24:29" x14ac:dyDescent="0.25">
      <c r="X884" s="1"/>
      <c r="Y884" s="1"/>
      <c r="Z884" s="1"/>
      <c r="AA884" s="1"/>
      <c r="AB884" s="1"/>
      <c r="AC884" s="1"/>
    </row>
    <row r="885" spans="24:29" x14ac:dyDescent="0.25">
      <c r="X885" s="1"/>
      <c r="Y885" s="1"/>
      <c r="Z885" s="1"/>
      <c r="AA885" s="1"/>
      <c r="AB885" s="1"/>
      <c r="AC885" s="1"/>
    </row>
    <row r="886" spans="24:29" x14ac:dyDescent="0.25">
      <c r="X886" s="1"/>
      <c r="Y886" s="1"/>
      <c r="Z886" s="1"/>
      <c r="AA886" s="1"/>
      <c r="AB886" s="1"/>
      <c r="AC886" s="1"/>
    </row>
    <row r="887" spans="24:29" x14ac:dyDescent="0.25">
      <c r="X887" s="1"/>
      <c r="Y887" s="1"/>
      <c r="Z887" s="1"/>
      <c r="AA887" s="1"/>
      <c r="AB887" s="1"/>
      <c r="AC887" s="1"/>
    </row>
    <row r="888" spans="24:29" x14ac:dyDescent="0.25">
      <c r="X888" s="1"/>
      <c r="Y888" s="1"/>
      <c r="Z888" s="1"/>
      <c r="AA888" s="1"/>
      <c r="AB888" s="1"/>
      <c r="AC888" s="1"/>
    </row>
    <row r="889" spans="24:29" x14ac:dyDescent="0.25">
      <c r="X889" s="1"/>
      <c r="Y889" s="1"/>
      <c r="Z889" s="1"/>
      <c r="AA889" s="1"/>
      <c r="AB889" s="1"/>
      <c r="AC889" s="1"/>
    </row>
    <row r="890" spans="24:29" x14ac:dyDescent="0.25">
      <c r="X890" s="1"/>
      <c r="Y890" s="1"/>
      <c r="Z890" s="1"/>
      <c r="AA890" s="1"/>
      <c r="AB890" s="1"/>
      <c r="AC890" s="1"/>
    </row>
    <row r="891" spans="24:29" x14ac:dyDescent="0.25">
      <c r="X891" s="1"/>
      <c r="Y891" s="1"/>
      <c r="Z891" s="1"/>
      <c r="AA891" s="1"/>
      <c r="AB891" s="1"/>
      <c r="AC891" s="1"/>
    </row>
    <row r="892" spans="24:29" x14ac:dyDescent="0.25">
      <c r="X892" s="1"/>
      <c r="Y892" s="1"/>
      <c r="Z892" s="1"/>
      <c r="AA892" s="1"/>
      <c r="AB892" s="1"/>
      <c r="AC892" s="1"/>
    </row>
    <row r="893" spans="24:29" x14ac:dyDescent="0.25">
      <c r="X893" s="1"/>
      <c r="Y893" s="1"/>
      <c r="Z893" s="1"/>
      <c r="AA893" s="1"/>
      <c r="AB893" s="1"/>
      <c r="AC893" s="1"/>
    </row>
    <row r="894" spans="24:29" x14ac:dyDescent="0.25">
      <c r="X894" s="1"/>
      <c r="Y894" s="1"/>
      <c r="Z894" s="1"/>
      <c r="AA894" s="1"/>
      <c r="AB894" s="1"/>
      <c r="AC894" s="1"/>
    </row>
    <row r="895" spans="24:29" x14ac:dyDescent="0.25">
      <c r="X895" s="1"/>
      <c r="Y895" s="1"/>
      <c r="Z895" s="1"/>
      <c r="AA895" s="1"/>
      <c r="AB895" s="1"/>
      <c r="AC895" s="1"/>
    </row>
    <row r="896" spans="24:29" x14ac:dyDescent="0.25">
      <c r="X896" s="1"/>
      <c r="Y896" s="1"/>
      <c r="Z896" s="1"/>
      <c r="AA896" s="1"/>
      <c r="AB896" s="1"/>
      <c r="AC896" s="1"/>
    </row>
    <row r="897" spans="24:29" x14ac:dyDescent="0.25">
      <c r="X897" s="1"/>
      <c r="Y897" s="1"/>
      <c r="Z897" s="1"/>
      <c r="AA897" s="1"/>
      <c r="AB897" s="1"/>
      <c r="AC897" s="1"/>
    </row>
    <row r="898" spans="24:29" x14ac:dyDescent="0.25">
      <c r="X898" s="1"/>
      <c r="Y898" s="1"/>
      <c r="Z898" s="1"/>
      <c r="AA898" s="1"/>
      <c r="AB898" s="1"/>
      <c r="AC898" s="1"/>
    </row>
    <row r="899" spans="24:29" x14ac:dyDescent="0.25">
      <c r="X899" s="1"/>
      <c r="Y899" s="1"/>
      <c r="Z899" s="1"/>
      <c r="AA899" s="1"/>
      <c r="AB899" s="1"/>
      <c r="AC899" s="1"/>
    </row>
    <row r="900" spans="24:29" x14ac:dyDescent="0.25">
      <c r="X900" s="1"/>
      <c r="Y900" s="1"/>
      <c r="Z900" s="1"/>
      <c r="AA900" s="1"/>
      <c r="AB900" s="1"/>
      <c r="AC900" s="1"/>
    </row>
    <row r="901" spans="24:29" x14ac:dyDescent="0.25">
      <c r="X901" s="1"/>
      <c r="Y901" s="1"/>
      <c r="Z901" s="1"/>
      <c r="AA901" s="1"/>
      <c r="AB901" s="1"/>
      <c r="AC901" s="1"/>
    </row>
    <row r="902" spans="24:29" x14ac:dyDescent="0.25">
      <c r="X902" s="1"/>
      <c r="Y902" s="1"/>
      <c r="Z902" s="1"/>
      <c r="AA902" s="1"/>
      <c r="AB902" s="1"/>
      <c r="AC902" s="1"/>
    </row>
    <row r="903" spans="24:29" x14ac:dyDescent="0.25">
      <c r="X903" s="1"/>
      <c r="Y903" s="1"/>
      <c r="Z903" s="1"/>
      <c r="AA903" s="1"/>
      <c r="AB903" s="1"/>
      <c r="AC903" s="1"/>
    </row>
    <row r="904" spans="24:29" x14ac:dyDescent="0.25">
      <c r="X904" s="1"/>
      <c r="Y904" s="1"/>
      <c r="Z904" s="1"/>
      <c r="AA904" s="1"/>
      <c r="AB904" s="1"/>
      <c r="AC904" s="1"/>
    </row>
    <row r="905" spans="24:29" x14ac:dyDescent="0.25">
      <c r="X905" s="1"/>
      <c r="Y905" s="1"/>
      <c r="Z905" s="1"/>
      <c r="AA905" s="1"/>
      <c r="AB905" s="1"/>
      <c r="AC905" s="1"/>
    </row>
    <row r="906" spans="24:29" x14ac:dyDescent="0.25">
      <c r="X906" s="1"/>
      <c r="Y906" s="1"/>
      <c r="Z906" s="1"/>
      <c r="AA906" s="1"/>
      <c r="AB906" s="1"/>
      <c r="AC906" s="1"/>
    </row>
    <row r="907" spans="24:29" x14ac:dyDescent="0.25">
      <c r="X907" s="1"/>
      <c r="Y907" s="1"/>
      <c r="Z907" s="1"/>
      <c r="AA907" s="1"/>
      <c r="AB907" s="1"/>
      <c r="AC907" s="1"/>
    </row>
    <row r="908" spans="24:29" x14ac:dyDescent="0.25">
      <c r="X908" s="1"/>
      <c r="Y908" s="1"/>
      <c r="Z908" s="1"/>
      <c r="AA908" s="1"/>
      <c r="AB908" s="1"/>
      <c r="AC908" s="1"/>
    </row>
    <row r="909" spans="24:29" x14ac:dyDescent="0.25">
      <c r="X909" s="1"/>
      <c r="Y909" s="1"/>
      <c r="Z909" s="1"/>
      <c r="AA909" s="1"/>
      <c r="AB909" s="1"/>
      <c r="AC909" s="1"/>
    </row>
    <row r="910" spans="24:29" x14ac:dyDescent="0.25">
      <c r="X910" s="1"/>
      <c r="Y910" s="1"/>
      <c r="Z910" s="1"/>
      <c r="AA910" s="1"/>
      <c r="AB910" s="1"/>
      <c r="AC910" s="1"/>
    </row>
    <row r="911" spans="24:29" x14ac:dyDescent="0.25">
      <c r="X911" s="1"/>
      <c r="Y911" s="1"/>
      <c r="Z911" s="1"/>
      <c r="AA911" s="1"/>
      <c r="AB911" s="1"/>
      <c r="AC911" s="1"/>
    </row>
    <row r="912" spans="24:29" x14ac:dyDescent="0.25">
      <c r="X912" s="1"/>
      <c r="Y912" s="1"/>
      <c r="Z912" s="1"/>
      <c r="AA912" s="1"/>
      <c r="AB912" s="1"/>
      <c r="AC912" s="1"/>
    </row>
    <row r="913" spans="24:29" x14ac:dyDescent="0.25">
      <c r="X913" s="1"/>
      <c r="Y913" s="1"/>
      <c r="Z913" s="1"/>
      <c r="AA913" s="1"/>
      <c r="AB913" s="1"/>
      <c r="AC913" s="1"/>
    </row>
    <row r="914" spans="24:29" x14ac:dyDescent="0.25">
      <c r="X914" s="1"/>
      <c r="Y914" s="1"/>
      <c r="Z914" s="1"/>
      <c r="AA914" s="1"/>
      <c r="AB914" s="1"/>
      <c r="AC914" s="1"/>
    </row>
    <row r="915" spans="24:29" x14ac:dyDescent="0.25">
      <c r="X915" s="1"/>
      <c r="Y915" s="1"/>
      <c r="Z915" s="1"/>
      <c r="AA915" s="1"/>
      <c r="AB915" s="1"/>
      <c r="AC915" s="1"/>
    </row>
    <row r="916" spans="24:29" x14ac:dyDescent="0.25">
      <c r="X916" s="1"/>
      <c r="Y916" s="1"/>
      <c r="Z916" s="1"/>
      <c r="AA916" s="1"/>
      <c r="AB916" s="1"/>
      <c r="AC916" s="1"/>
    </row>
    <row r="917" spans="24:29" x14ac:dyDescent="0.25">
      <c r="X917" s="1"/>
      <c r="Y917" s="1"/>
      <c r="Z917" s="1"/>
      <c r="AA917" s="1"/>
      <c r="AB917" s="1"/>
      <c r="AC917" s="1"/>
    </row>
    <row r="918" spans="24:29" x14ac:dyDescent="0.25">
      <c r="X918" s="1"/>
      <c r="Y918" s="1"/>
      <c r="Z918" s="1"/>
      <c r="AA918" s="1"/>
      <c r="AB918" s="1"/>
      <c r="AC918" s="1"/>
    </row>
    <row r="919" spans="24:29" x14ac:dyDescent="0.25">
      <c r="X919" s="1"/>
      <c r="Y919" s="1"/>
      <c r="Z919" s="1"/>
      <c r="AA919" s="1"/>
      <c r="AB919" s="1"/>
      <c r="AC919" s="1"/>
    </row>
    <row r="920" spans="24:29" x14ac:dyDescent="0.25">
      <c r="X920" s="1"/>
      <c r="Y920" s="1"/>
      <c r="Z920" s="1"/>
      <c r="AA920" s="1"/>
      <c r="AB920" s="1"/>
      <c r="AC920" s="1"/>
    </row>
    <row r="921" spans="24:29" x14ac:dyDescent="0.25">
      <c r="X921" s="1"/>
      <c r="Y921" s="1"/>
      <c r="Z921" s="1"/>
      <c r="AA921" s="1"/>
      <c r="AB921" s="1"/>
      <c r="AC921" s="1"/>
    </row>
    <row r="922" spans="24:29" x14ac:dyDescent="0.25">
      <c r="X922" s="1"/>
      <c r="Y922" s="1"/>
      <c r="Z922" s="1"/>
      <c r="AA922" s="1"/>
      <c r="AB922" s="1"/>
      <c r="AC922" s="1"/>
    </row>
    <row r="923" spans="24:29" x14ac:dyDescent="0.25">
      <c r="X923" s="1"/>
      <c r="Y923" s="1"/>
      <c r="Z923" s="1"/>
      <c r="AA923" s="1"/>
      <c r="AB923" s="1"/>
      <c r="AC923" s="1"/>
    </row>
    <row r="924" spans="24:29" x14ac:dyDescent="0.25">
      <c r="X924" s="1"/>
      <c r="Y924" s="1"/>
      <c r="Z924" s="1"/>
      <c r="AA924" s="1"/>
      <c r="AB924" s="1"/>
      <c r="AC924" s="1"/>
    </row>
    <row r="925" spans="24:29" x14ac:dyDescent="0.25">
      <c r="X925" s="1"/>
      <c r="Y925" s="1"/>
      <c r="Z925" s="1"/>
      <c r="AA925" s="1"/>
      <c r="AB925" s="1"/>
      <c r="AC925" s="1"/>
    </row>
    <row r="926" spans="24:29" x14ac:dyDescent="0.25">
      <c r="X926" s="1"/>
      <c r="Y926" s="1"/>
      <c r="Z926" s="1"/>
      <c r="AA926" s="1"/>
      <c r="AB926" s="1"/>
      <c r="AC926" s="1"/>
    </row>
    <row r="927" spans="24:29" x14ac:dyDescent="0.25">
      <c r="X927" s="1"/>
      <c r="Y927" s="1"/>
      <c r="Z927" s="1"/>
      <c r="AA927" s="1"/>
      <c r="AB927" s="1"/>
      <c r="AC927" s="1"/>
    </row>
    <row r="928" spans="24:29" x14ac:dyDescent="0.25">
      <c r="X928" s="1"/>
      <c r="Y928" s="1"/>
      <c r="Z928" s="1"/>
      <c r="AA928" s="1"/>
      <c r="AB928" s="1"/>
      <c r="AC928" s="1"/>
    </row>
    <row r="929" spans="24:29" x14ac:dyDescent="0.25">
      <c r="X929" s="1"/>
      <c r="Y929" s="1"/>
      <c r="Z929" s="1"/>
      <c r="AA929" s="1"/>
      <c r="AB929" s="1"/>
      <c r="AC929" s="1"/>
    </row>
    <row r="930" spans="24:29" x14ac:dyDescent="0.25">
      <c r="X930" s="1"/>
      <c r="Y930" s="1"/>
      <c r="Z930" s="1"/>
      <c r="AA930" s="1"/>
      <c r="AB930" s="1"/>
      <c r="AC930" s="1"/>
    </row>
    <row r="931" spans="24:29" x14ac:dyDescent="0.25">
      <c r="X931" s="1"/>
      <c r="Y931" s="1"/>
      <c r="Z931" s="1"/>
      <c r="AA931" s="1"/>
      <c r="AB931" s="1"/>
      <c r="AC931" s="1"/>
    </row>
    <row r="932" spans="24:29" x14ac:dyDescent="0.25">
      <c r="X932" s="1"/>
      <c r="Y932" s="1"/>
      <c r="Z932" s="1"/>
      <c r="AA932" s="1"/>
      <c r="AB932" s="1"/>
      <c r="AC932" s="1"/>
    </row>
    <row r="933" spans="24:29" x14ac:dyDescent="0.25">
      <c r="X933" s="1"/>
      <c r="Y933" s="1"/>
      <c r="Z933" s="1"/>
      <c r="AA933" s="1"/>
      <c r="AB933" s="1"/>
      <c r="AC933" s="1"/>
    </row>
    <row r="934" spans="24:29" x14ac:dyDescent="0.25">
      <c r="X934" s="1"/>
      <c r="Y934" s="1"/>
      <c r="Z934" s="1"/>
      <c r="AA934" s="1"/>
      <c r="AB934" s="1"/>
      <c r="AC934" s="1"/>
    </row>
    <row r="935" spans="24:29" x14ac:dyDescent="0.25">
      <c r="X935" s="1"/>
      <c r="Y935" s="1"/>
      <c r="Z935" s="1"/>
      <c r="AA935" s="1"/>
      <c r="AB935" s="1"/>
      <c r="AC935" s="1"/>
    </row>
    <row r="936" spans="24:29" x14ac:dyDescent="0.25">
      <c r="X936" s="1"/>
      <c r="Y936" s="1"/>
      <c r="Z936" s="1"/>
      <c r="AA936" s="1"/>
      <c r="AB936" s="1"/>
      <c r="AC936" s="1"/>
    </row>
    <row r="937" spans="24:29" x14ac:dyDescent="0.25">
      <c r="X937" s="1"/>
      <c r="Y937" s="1"/>
      <c r="Z937" s="1"/>
      <c r="AA937" s="1"/>
      <c r="AB937" s="1"/>
      <c r="AC937" s="1"/>
    </row>
    <row r="938" spans="24:29" x14ac:dyDescent="0.25">
      <c r="X938" s="1"/>
      <c r="Y938" s="1"/>
      <c r="Z938" s="1"/>
      <c r="AA938" s="1"/>
      <c r="AB938" s="1"/>
      <c r="AC938" s="1"/>
    </row>
    <row r="939" spans="24:29" x14ac:dyDescent="0.25">
      <c r="X939" s="1"/>
      <c r="Y939" s="1"/>
      <c r="Z939" s="1"/>
      <c r="AA939" s="1"/>
      <c r="AB939" s="1"/>
      <c r="AC939" s="1"/>
    </row>
    <row r="940" spans="24:29" x14ac:dyDescent="0.25">
      <c r="X940" s="1"/>
      <c r="Y940" s="1"/>
      <c r="Z940" s="1"/>
      <c r="AA940" s="1"/>
      <c r="AB940" s="1"/>
      <c r="AC940" s="1"/>
    </row>
    <row r="941" spans="24:29" x14ac:dyDescent="0.25">
      <c r="X941" s="1"/>
      <c r="Y941" s="1"/>
      <c r="Z941" s="1"/>
      <c r="AA941" s="1"/>
      <c r="AB941" s="1"/>
      <c r="AC941" s="1"/>
    </row>
    <row r="942" spans="24:29" x14ac:dyDescent="0.25">
      <c r="X942" s="1"/>
      <c r="Y942" s="1"/>
      <c r="Z942" s="1"/>
      <c r="AA942" s="1"/>
      <c r="AB942" s="1"/>
      <c r="AC942" s="1"/>
    </row>
    <row r="943" spans="24:29" x14ac:dyDescent="0.25">
      <c r="X943" s="1"/>
      <c r="Y943" s="1"/>
      <c r="Z943" s="1"/>
      <c r="AA943" s="1"/>
      <c r="AB943" s="1"/>
      <c r="AC943" s="1"/>
    </row>
    <row r="944" spans="24:29" x14ac:dyDescent="0.25">
      <c r="X944" s="1"/>
      <c r="Y944" s="1"/>
      <c r="Z944" s="1"/>
      <c r="AA944" s="1"/>
      <c r="AB944" s="1"/>
      <c r="AC944" s="1"/>
    </row>
    <row r="945" spans="24:29" x14ac:dyDescent="0.25">
      <c r="X945" s="1"/>
      <c r="Y945" s="1"/>
      <c r="Z945" s="1"/>
      <c r="AA945" s="1"/>
      <c r="AB945" s="1"/>
      <c r="AC945" s="1"/>
    </row>
    <row r="946" spans="24:29" x14ac:dyDescent="0.25">
      <c r="X946" s="1"/>
      <c r="Y946" s="1"/>
      <c r="Z946" s="1"/>
      <c r="AA946" s="1"/>
      <c r="AB946" s="1"/>
      <c r="AC946" s="1"/>
    </row>
    <row r="947" spans="24:29" x14ac:dyDescent="0.25">
      <c r="X947" s="1"/>
      <c r="Y947" s="1"/>
      <c r="Z947" s="1"/>
      <c r="AA947" s="1"/>
      <c r="AB947" s="1"/>
      <c r="AC947" s="1"/>
    </row>
    <row r="948" spans="24:29" x14ac:dyDescent="0.25">
      <c r="X948" s="1"/>
      <c r="Y948" s="1"/>
      <c r="Z948" s="1"/>
      <c r="AA948" s="1"/>
      <c r="AB948" s="1"/>
      <c r="AC948" s="1"/>
    </row>
    <row r="949" spans="24:29" x14ac:dyDescent="0.25">
      <c r="X949" s="1"/>
      <c r="Y949" s="1"/>
      <c r="Z949" s="1"/>
      <c r="AA949" s="1"/>
      <c r="AB949" s="1"/>
      <c r="AC949" s="1"/>
    </row>
    <row r="950" spans="24:29" x14ac:dyDescent="0.25">
      <c r="X950" s="1"/>
      <c r="Y950" s="1"/>
      <c r="Z950" s="1"/>
      <c r="AA950" s="1"/>
      <c r="AB950" s="1"/>
      <c r="AC950" s="1"/>
    </row>
    <row r="951" spans="24:29" x14ac:dyDescent="0.25">
      <c r="X951" s="1"/>
      <c r="Y951" s="1"/>
      <c r="Z951" s="1"/>
      <c r="AA951" s="1"/>
      <c r="AB951" s="1"/>
      <c r="AC951" s="1"/>
    </row>
    <row r="952" spans="24:29" x14ac:dyDescent="0.25">
      <c r="X952" s="1"/>
      <c r="Y952" s="1"/>
      <c r="Z952" s="1"/>
      <c r="AA952" s="1"/>
      <c r="AB952" s="1"/>
      <c r="AC952" s="1"/>
    </row>
    <row r="953" spans="24:29" x14ac:dyDescent="0.25">
      <c r="X953" s="1"/>
      <c r="Y953" s="1"/>
      <c r="Z953" s="1"/>
      <c r="AA953" s="1"/>
      <c r="AB953" s="1"/>
      <c r="AC953" s="1"/>
    </row>
    <row r="954" spans="24:29" x14ac:dyDescent="0.25">
      <c r="X954" s="1"/>
      <c r="Y954" s="1"/>
      <c r="Z954" s="1"/>
      <c r="AA954" s="1"/>
      <c r="AB954" s="1"/>
      <c r="AC954" s="1"/>
    </row>
    <row r="955" spans="24:29" x14ac:dyDescent="0.25">
      <c r="X955" s="1"/>
      <c r="Y955" s="1"/>
      <c r="Z955" s="1"/>
      <c r="AA955" s="1"/>
      <c r="AB955" s="1"/>
      <c r="AC955" s="1"/>
    </row>
    <row r="956" spans="24:29" x14ac:dyDescent="0.25">
      <c r="X956" s="1"/>
      <c r="Y956" s="1"/>
      <c r="Z956" s="1"/>
      <c r="AA956" s="1"/>
      <c r="AB956" s="1"/>
      <c r="AC956" s="1"/>
    </row>
    <row r="957" spans="24:29" x14ac:dyDescent="0.25">
      <c r="X957" s="1"/>
      <c r="Y957" s="1"/>
      <c r="Z957" s="1"/>
      <c r="AA957" s="1"/>
      <c r="AB957" s="1"/>
      <c r="AC957" s="1"/>
    </row>
    <row r="958" spans="24:29" x14ac:dyDescent="0.25">
      <c r="X958" s="1"/>
      <c r="Y958" s="1"/>
      <c r="Z958" s="1"/>
      <c r="AA958" s="1"/>
      <c r="AB958" s="1"/>
      <c r="AC958" s="1"/>
    </row>
    <row r="959" spans="24:29" x14ac:dyDescent="0.25">
      <c r="X959" s="1"/>
      <c r="Y959" s="1"/>
      <c r="Z959" s="1"/>
      <c r="AA959" s="1"/>
      <c r="AB959" s="1"/>
      <c r="AC959" s="1"/>
    </row>
    <row r="960" spans="24:29" x14ac:dyDescent="0.25">
      <c r="X960" s="1"/>
      <c r="Y960" s="1"/>
      <c r="Z960" s="1"/>
      <c r="AA960" s="1"/>
      <c r="AB960" s="1"/>
      <c r="AC960" s="1"/>
    </row>
    <row r="961" spans="24:29" x14ac:dyDescent="0.25">
      <c r="X961" s="1"/>
      <c r="Y961" s="1"/>
      <c r="Z961" s="1"/>
      <c r="AA961" s="1"/>
      <c r="AB961" s="1"/>
      <c r="AC961" s="1"/>
    </row>
    <row r="962" spans="24:29" x14ac:dyDescent="0.25">
      <c r="X962" s="1"/>
      <c r="Y962" s="1"/>
      <c r="Z962" s="1"/>
      <c r="AA962" s="1"/>
      <c r="AB962" s="1"/>
      <c r="AC962" s="1"/>
    </row>
    <row r="963" spans="24:29" x14ac:dyDescent="0.25">
      <c r="X963" s="1"/>
      <c r="Y963" s="1"/>
      <c r="Z963" s="1"/>
      <c r="AA963" s="1"/>
      <c r="AB963" s="1"/>
      <c r="AC963" s="1"/>
    </row>
    <row r="964" spans="24:29" x14ac:dyDescent="0.25">
      <c r="X964" s="1"/>
      <c r="Y964" s="1"/>
      <c r="Z964" s="1"/>
      <c r="AA964" s="1"/>
      <c r="AB964" s="1"/>
      <c r="AC964" s="1"/>
    </row>
    <row r="965" spans="24:29" x14ac:dyDescent="0.25">
      <c r="X965" s="1"/>
      <c r="Y965" s="1"/>
      <c r="Z965" s="1"/>
      <c r="AA965" s="1"/>
      <c r="AB965" s="1"/>
      <c r="AC965" s="1"/>
    </row>
    <row r="966" spans="24:29" x14ac:dyDescent="0.25">
      <c r="X966" s="1"/>
      <c r="Y966" s="1"/>
      <c r="Z966" s="1"/>
      <c r="AA966" s="1"/>
      <c r="AB966" s="1"/>
      <c r="AC966" s="1"/>
    </row>
    <row r="967" spans="24:29" x14ac:dyDescent="0.25">
      <c r="X967" s="1"/>
      <c r="Y967" s="1"/>
      <c r="Z967" s="1"/>
      <c r="AA967" s="1"/>
      <c r="AB967" s="1"/>
      <c r="AC967" s="1"/>
    </row>
    <row r="968" spans="24:29" x14ac:dyDescent="0.25">
      <c r="X968" s="1"/>
      <c r="Y968" s="1"/>
      <c r="Z968" s="1"/>
      <c r="AA968" s="1"/>
      <c r="AB968" s="1"/>
      <c r="AC968" s="1"/>
    </row>
    <row r="969" spans="24:29" x14ac:dyDescent="0.25">
      <c r="X969" s="1"/>
      <c r="Y969" s="1"/>
      <c r="Z969" s="1"/>
      <c r="AA969" s="1"/>
      <c r="AB969" s="1"/>
      <c r="AC969" s="1"/>
    </row>
    <row r="970" spans="24:29" x14ac:dyDescent="0.25">
      <c r="X970" s="1"/>
      <c r="Y970" s="1"/>
      <c r="Z970" s="1"/>
      <c r="AA970" s="1"/>
      <c r="AB970" s="1"/>
      <c r="AC970" s="1"/>
    </row>
    <row r="971" spans="24:29" x14ac:dyDescent="0.25">
      <c r="X971" s="1"/>
      <c r="Y971" s="1"/>
      <c r="Z971" s="1"/>
      <c r="AA971" s="1"/>
      <c r="AB971" s="1"/>
      <c r="AC971" s="1"/>
    </row>
    <row r="972" spans="24:29" x14ac:dyDescent="0.25">
      <c r="X972" s="1"/>
      <c r="Y972" s="1"/>
      <c r="Z972" s="1"/>
      <c r="AA972" s="1"/>
      <c r="AB972" s="1"/>
      <c r="AC972" s="1"/>
    </row>
    <row r="973" spans="24:29" x14ac:dyDescent="0.25">
      <c r="X973" s="1"/>
      <c r="Y973" s="1"/>
      <c r="Z973" s="1"/>
      <c r="AA973" s="1"/>
      <c r="AB973" s="1"/>
      <c r="AC973" s="1"/>
    </row>
    <row r="974" spans="24:29" x14ac:dyDescent="0.25">
      <c r="X974" s="1"/>
      <c r="Y974" s="1"/>
      <c r="Z974" s="1"/>
      <c r="AA974" s="1"/>
      <c r="AB974" s="1"/>
      <c r="AC974" s="1"/>
    </row>
    <row r="975" spans="24:29" x14ac:dyDescent="0.25">
      <c r="X975" s="1"/>
      <c r="Y975" s="1"/>
      <c r="Z975" s="1"/>
      <c r="AA975" s="1"/>
      <c r="AB975" s="1"/>
      <c r="AC975" s="1"/>
    </row>
    <row r="976" spans="24:29" x14ac:dyDescent="0.25">
      <c r="X976" s="1"/>
      <c r="Y976" s="1"/>
      <c r="Z976" s="1"/>
      <c r="AA976" s="1"/>
      <c r="AB976" s="1"/>
      <c r="AC976" s="1"/>
    </row>
    <row r="977" spans="24:29" x14ac:dyDescent="0.25">
      <c r="X977" s="1"/>
      <c r="Y977" s="1"/>
      <c r="Z977" s="1"/>
      <c r="AA977" s="1"/>
      <c r="AB977" s="1"/>
      <c r="AC977" s="1"/>
    </row>
    <row r="978" spans="24:29" x14ac:dyDescent="0.25">
      <c r="X978" s="1"/>
      <c r="Y978" s="1"/>
      <c r="Z978" s="1"/>
      <c r="AA978" s="1"/>
      <c r="AB978" s="1"/>
      <c r="AC978" s="1"/>
    </row>
    <row r="979" spans="24:29" x14ac:dyDescent="0.25">
      <c r="X979" s="1"/>
      <c r="Y979" s="1"/>
      <c r="Z979" s="1"/>
      <c r="AA979" s="1"/>
      <c r="AB979" s="1"/>
      <c r="AC979" s="1"/>
    </row>
    <row r="980" spans="24:29" x14ac:dyDescent="0.25">
      <c r="X980" s="1"/>
      <c r="Y980" s="1"/>
      <c r="Z980" s="1"/>
      <c r="AA980" s="1"/>
      <c r="AB980" s="1"/>
      <c r="AC980" s="1"/>
    </row>
    <row r="981" spans="24:29" x14ac:dyDescent="0.25">
      <c r="X981" s="1"/>
      <c r="Y981" s="1"/>
      <c r="Z981" s="1"/>
      <c r="AA981" s="1"/>
      <c r="AB981" s="1"/>
      <c r="AC981" s="1"/>
    </row>
    <row r="982" spans="24:29" x14ac:dyDescent="0.25">
      <c r="X982" s="1"/>
      <c r="Y982" s="1"/>
      <c r="Z982" s="1"/>
      <c r="AA982" s="1"/>
      <c r="AB982" s="1"/>
      <c r="AC982" s="1"/>
    </row>
    <row r="983" spans="24:29" x14ac:dyDescent="0.25">
      <c r="X983" s="1"/>
      <c r="Y983" s="1"/>
      <c r="Z983" s="1"/>
      <c r="AA983" s="1"/>
      <c r="AB983" s="1"/>
      <c r="AC983" s="1"/>
    </row>
    <row r="984" spans="24:29" x14ac:dyDescent="0.25">
      <c r="X984" s="1"/>
      <c r="Y984" s="1"/>
      <c r="Z984" s="1"/>
      <c r="AA984" s="1"/>
      <c r="AB984" s="1"/>
      <c r="AC984" s="1"/>
    </row>
    <row r="985" spans="24:29" x14ac:dyDescent="0.25">
      <c r="X985" s="1"/>
      <c r="Y985" s="1"/>
      <c r="Z985" s="1"/>
      <c r="AA985" s="1"/>
      <c r="AB985" s="1"/>
      <c r="AC985" s="1"/>
    </row>
    <row r="986" spans="24:29" x14ac:dyDescent="0.25">
      <c r="X986" s="1"/>
      <c r="Y986" s="1"/>
      <c r="Z986" s="1"/>
      <c r="AA986" s="1"/>
      <c r="AB986" s="1"/>
      <c r="AC986" s="1"/>
    </row>
    <row r="987" spans="24:29" x14ac:dyDescent="0.25">
      <c r="X987" s="1"/>
      <c r="Y987" s="1"/>
      <c r="Z987" s="1"/>
      <c r="AA987" s="1"/>
      <c r="AB987" s="1"/>
      <c r="AC987" s="1"/>
    </row>
    <row r="988" spans="24:29" x14ac:dyDescent="0.25">
      <c r="X988" s="1"/>
      <c r="Y988" s="1"/>
      <c r="Z988" s="1"/>
      <c r="AA988" s="1"/>
      <c r="AB988" s="1"/>
      <c r="AC988" s="1"/>
    </row>
    <row r="989" spans="24:29" x14ac:dyDescent="0.25">
      <c r="X989" s="1"/>
      <c r="Y989" s="1"/>
      <c r="Z989" s="1"/>
      <c r="AA989" s="1"/>
      <c r="AB989" s="1"/>
      <c r="AC989" s="1"/>
    </row>
    <row r="990" spans="24:29" x14ac:dyDescent="0.25">
      <c r="X990" s="1"/>
      <c r="Y990" s="1"/>
      <c r="Z990" s="1"/>
      <c r="AA990" s="1"/>
      <c r="AB990" s="1"/>
      <c r="AC990" s="1"/>
    </row>
    <row r="991" spans="24:29" x14ac:dyDescent="0.25">
      <c r="X991" s="1"/>
      <c r="Y991" s="1"/>
      <c r="Z991" s="1"/>
      <c r="AA991" s="1"/>
      <c r="AB991" s="1"/>
      <c r="AC991" s="1"/>
    </row>
    <row r="992" spans="24:29" x14ac:dyDescent="0.25">
      <c r="X992" s="1"/>
      <c r="Y992" s="1"/>
      <c r="Z992" s="1"/>
      <c r="AA992" s="1"/>
      <c r="AB992" s="1"/>
      <c r="AC992" s="1"/>
    </row>
    <row r="993" spans="24:29" x14ac:dyDescent="0.25">
      <c r="X993" s="1"/>
      <c r="Y993" s="1"/>
      <c r="Z993" s="1"/>
      <c r="AA993" s="1"/>
      <c r="AB993" s="1"/>
      <c r="AC993" s="1"/>
    </row>
    <row r="994" spans="24:29" x14ac:dyDescent="0.25">
      <c r="X994" s="1"/>
      <c r="Y994" s="1"/>
      <c r="Z994" s="1"/>
      <c r="AA994" s="1"/>
      <c r="AB994" s="1"/>
      <c r="AC994" s="1"/>
    </row>
    <row r="995" spans="24:29" x14ac:dyDescent="0.25">
      <c r="X995" s="1"/>
      <c r="Y995" s="1"/>
      <c r="Z995" s="1"/>
      <c r="AA995" s="1"/>
      <c r="AB995" s="1"/>
      <c r="AC995" s="1"/>
    </row>
    <row r="996" spans="24:29" x14ac:dyDescent="0.25">
      <c r="X996" s="1"/>
      <c r="Y996" s="1"/>
      <c r="Z996" s="1"/>
      <c r="AA996" s="1"/>
      <c r="AB996" s="1"/>
      <c r="AC996" s="1"/>
    </row>
    <row r="997" spans="24:29" x14ac:dyDescent="0.25">
      <c r="X997" s="1"/>
      <c r="Y997" s="1"/>
      <c r="Z997" s="1"/>
      <c r="AA997" s="1"/>
      <c r="AB997" s="1"/>
      <c r="AC997" s="1"/>
    </row>
    <row r="998" spans="24:29" x14ac:dyDescent="0.25">
      <c r="X998" s="1"/>
      <c r="Y998" s="1"/>
      <c r="Z998" s="1"/>
      <c r="AA998" s="1"/>
      <c r="AB998" s="1"/>
      <c r="AC998" s="1"/>
    </row>
    <row r="999" spans="24:29" x14ac:dyDescent="0.25">
      <c r="X999" s="1"/>
      <c r="Y999" s="1"/>
      <c r="Z999" s="1"/>
      <c r="AA999" s="1"/>
      <c r="AB999" s="1"/>
      <c r="AC999" s="1"/>
    </row>
    <row r="1000" spans="24:29" x14ac:dyDescent="0.25">
      <c r="X1000" s="1"/>
      <c r="Y1000" s="1"/>
      <c r="Z1000" s="1"/>
      <c r="AA1000" s="1"/>
      <c r="AB1000" s="1"/>
      <c r="AC1000" s="1"/>
    </row>
    <row r="1001" spans="24:29" x14ac:dyDescent="0.25">
      <c r="X1001" s="1"/>
      <c r="Y1001" s="1"/>
      <c r="Z1001" s="1"/>
      <c r="AA1001" s="1"/>
      <c r="AB1001" s="1"/>
      <c r="AC1001" s="1"/>
    </row>
    <row r="1002" spans="24:29" x14ac:dyDescent="0.25">
      <c r="X1002" s="1"/>
      <c r="Y1002" s="1"/>
      <c r="Z1002" s="1"/>
      <c r="AA1002" s="1"/>
      <c r="AB1002" s="1"/>
      <c r="AC1002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0"/>
  <sheetViews>
    <sheetView topLeftCell="Z1" workbookViewId="0">
      <selection activeCell="AF5" sqref="AF5"/>
    </sheetView>
  </sheetViews>
  <sheetFormatPr defaultColWidth="15.140625" defaultRowHeight="15" customHeight="1" x14ac:dyDescent="0.25"/>
  <cols>
    <col min="1" max="32" width="9.7109375" customWidth="1"/>
  </cols>
  <sheetData>
    <row r="1" spans="1:32" ht="15" customHeight="1" x14ac:dyDescent="0.25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32" ht="15" customHeight="1" x14ac:dyDescent="0.25">
      <c r="A3" s="3"/>
      <c r="B3" s="3">
        <v>1991</v>
      </c>
      <c r="C3" s="3">
        <v>1992</v>
      </c>
      <c r="D3" s="3">
        <v>1993</v>
      </c>
      <c r="E3" s="3">
        <v>1994</v>
      </c>
      <c r="F3" s="3">
        <v>1995</v>
      </c>
      <c r="G3" s="3">
        <v>1996</v>
      </c>
      <c r="H3" s="3">
        <v>1997</v>
      </c>
      <c r="I3" s="3">
        <v>1998</v>
      </c>
      <c r="J3" s="3">
        <v>1999</v>
      </c>
      <c r="K3" s="3">
        <v>2000</v>
      </c>
      <c r="L3" s="3">
        <v>2001</v>
      </c>
      <c r="M3" s="3">
        <v>2002</v>
      </c>
      <c r="N3" s="3">
        <v>2003</v>
      </c>
      <c r="O3" s="3">
        <v>2004</v>
      </c>
      <c r="P3" s="3">
        <v>2005</v>
      </c>
      <c r="Q3" s="3">
        <v>2006</v>
      </c>
      <c r="R3" s="3">
        <v>2007</v>
      </c>
      <c r="S3" s="3">
        <v>2008</v>
      </c>
      <c r="T3" s="3">
        <v>2009</v>
      </c>
      <c r="U3" s="3">
        <v>2010</v>
      </c>
      <c r="V3" s="3">
        <v>2011</v>
      </c>
      <c r="W3" s="3">
        <v>2012</v>
      </c>
      <c r="X3" s="3">
        <v>2013</v>
      </c>
      <c r="Y3" s="3">
        <v>2014</v>
      </c>
      <c r="Z3" s="3">
        <v>2015</v>
      </c>
      <c r="AA3" s="3">
        <v>2016</v>
      </c>
      <c r="AB3" s="3">
        <v>2017</v>
      </c>
      <c r="AC3" s="3">
        <v>2018</v>
      </c>
      <c r="AD3" s="3">
        <v>2019</v>
      </c>
      <c r="AE3" s="3">
        <v>2020</v>
      </c>
      <c r="AF3" s="3">
        <v>2021</v>
      </c>
    </row>
    <row r="4" spans="1:32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>
        <v>756.77</v>
      </c>
      <c r="L4" s="3">
        <v>691.77</v>
      </c>
      <c r="M4" s="3">
        <v>632.79</v>
      </c>
      <c r="N4">
        <v>670.62000000000012</v>
      </c>
      <c r="O4">
        <v>611.59</v>
      </c>
      <c r="P4">
        <v>381.65</v>
      </c>
      <c r="Q4">
        <v>386.34999999999997</v>
      </c>
      <c r="R4">
        <v>388.27</v>
      </c>
      <c r="S4">
        <v>519.15</v>
      </c>
      <c r="T4">
        <v>476.06000000000006</v>
      </c>
      <c r="U4">
        <v>474.94000000000005</v>
      </c>
      <c r="V4">
        <v>463.55999999999995</v>
      </c>
      <c r="W4">
        <v>442.99</v>
      </c>
      <c r="X4">
        <v>442</v>
      </c>
      <c r="AD4">
        <v>366.31</v>
      </c>
      <c r="AE4">
        <v>372.22</v>
      </c>
      <c r="AF4">
        <v>365.98</v>
      </c>
    </row>
    <row r="5" spans="1:32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>
        <v>440.77</v>
      </c>
      <c r="L5" s="3">
        <v>426.17</v>
      </c>
      <c r="M5" s="3">
        <v>416.03</v>
      </c>
      <c r="N5">
        <v>435.50000000000006</v>
      </c>
      <c r="O5">
        <v>484.55</v>
      </c>
      <c r="P5">
        <v>364.44</v>
      </c>
      <c r="Q5">
        <v>364.16999999999996</v>
      </c>
      <c r="R5">
        <v>325.24</v>
      </c>
      <c r="S5">
        <v>376.03000000000003</v>
      </c>
      <c r="T5">
        <v>313.69</v>
      </c>
      <c r="U5">
        <v>320.04000000000002</v>
      </c>
      <c r="V5">
        <v>306.26</v>
      </c>
      <c r="W5">
        <v>292.83</v>
      </c>
      <c r="X5">
        <v>284.10000000000002</v>
      </c>
      <c r="AD5">
        <v>213.2</v>
      </c>
      <c r="AE5">
        <v>262.77</v>
      </c>
      <c r="AF5">
        <v>237.03</v>
      </c>
    </row>
    <row r="6" spans="1:32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>
        <v>688.08</v>
      </c>
      <c r="L6" s="3">
        <v>623.12</v>
      </c>
      <c r="M6" s="3">
        <v>627.70000000000005</v>
      </c>
      <c r="N6">
        <v>639.15</v>
      </c>
      <c r="O6">
        <v>629.33999999999992</v>
      </c>
      <c r="P6">
        <v>612.39</v>
      </c>
      <c r="Q6">
        <v>616.91</v>
      </c>
      <c r="R6">
        <v>666.17</v>
      </c>
      <c r="S6">
        <v>581.91</v>
      </c>
      <c r="T6">
        <v>461.07999999999993</v>
      </c>
      <c r="U6">
        <v>443.3</v>
      </c>
      <c r="V6">
        <v>463.68</v>
      </c>
      <c r="W6">
        <v>438.86</v>
      </c>
      <c r="X6">
        <v>430.73</v>
      </c>
      <c r="AD6">
        <v>350.54999999999995</v>
      </c>
      <c r="AE6">
        <v>369.11</v>
      </c>
      <c r="AF6">
        <v>326.11</v>
      </c>
    </row>
    <row r="7" spans="1:32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>
        <v>624.61</v>
      </c>
      <c r="L7" s="3">
        <v>551.41999999999996</v>
      </c>
      <c r="M7" s="3">
        <v>576.29999999999995</v>
      </c>
      <c r="N7">
        <v>595.41999999999996</v>
      </c>
      <c r="O7">
        <v>601.85</v>
      </c>
      <c r="P7">
        <v>534.68000000000006</v>
      </c>
      <c r="Q7">
        <v>496.87</v>
      </c>
      <c r="R7">
        <v>522.9799999999999</v>
      </c>
      <c r="S7">
        <v>508.54999999999995</v>
      </c>
      <c r="T7">
        <v>457.09</v>
      </c>
      <c r="U7">
        <v>404.78999999999996</v>
      </c>
      <c r="V7">
        <v>419.84</v>
      </c>
      <c r="W7">
        <v>421.06</v>
      </c>
      <c r="X7">
        <v>418.95</v>
      </c>
      <c r="AD7">
        <v>397.49</v>
      </c>
      <c r="AE7">
        <v>437.9</v>
      </c>
      <c r="AF7">
        <v>393.14</v>
      </c>
    </row>
    <row r="8" spans="1:32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>
        <v>471.07</v>
      </c>
      <c r="L8" s="3">
        <v>424.62</v>
      </c>
      <c r="M8" s="3">
        <v>428.58</v>
      </c>
      <c r="N8">
        <v>442.4</v>
      </c>
      <c r="O8">
        <v>418.37</v>
      </c>
      <c r="P8">
        <v>400.08</v>
      </c>
      <c r="Q8">
        <v>375.09999999999997</v>
      </c>
      <c r="R8">
        <v>392.84</v>
      </c>
      <c r="S8">
        <v>414.86</v>
      </c>
      <c r="T8">
        <v>337.43</v>
      </c>
      <c r="U8">
        <v>319.67</v>
      </c>
      <c r="V8">
        <v>325.63</v>
      </c>
      <c r="W8">
        <v>321.60000000000002</v>
      </c>
      <c r="X8">
        <v>316.5</v>
      </c>
      <c r="AD8">
        <v>303.35000000000002</v>
      </c>
      <c r="AE8">
        <v>383.31</v>
      </c>
      <c r="AF8">
        <v>369.01</v>
      </c>
    </row>
    <row r="9" spans="1:32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>
        <v>292.47000000000003</v>
      </c>
      <c r="L9" s="3">
        <v>322.18</v>
      </c>
      <c r="M9" s="3">
        <v>314.60000000000002</v>
      </c>
      <c r="N9">
        <v>350.65200000000004</v>
      </c>
      <c r="O9">
        <v>314.77</v>
      </c>
      <c r="P9">
        <v>287.39000000000004</v>
      </c>
      <c r="Q9">
        <v>284.55</v>
      </c>
      <c r="R9">
        <v>273.74</v>
      </c>
      <c r="S9">
        <v>266.76</v>
      </c>
      <c r="T9">
        <v>232.34000000000003</v>
      </c>
      <c r="U9">
        <v>223.79999999999998</v>
      </c>
      <c r="V9">
        <v>221.98999999999998</v>
      </c>
      <c r="W9">
        <v>217.74</v>
      </c>
      <c r="X9">
        <v>206.78</v>
      </c>
      <c r="AD9">
        <v>188.91000000000003</v>
      </c>
      <c r="AE9">
        <v>216.38</v>
      </c>
      <c r="AF9">
        <v>207.66</v>
      </c>
    </row>
    <row r="10" spans="1:32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>
        <v>582.67999999999995</v>
      </c>
      <c r="L10" s="3">
        <v>657.94</v>
      </c>
      <c r="M10" s="3">
        <v>432.63</v>
      </c>
      <c r="N10">
        <v>698.29</v>
      </c>
      <c r="O10">
        <v>486.25</v>
      </c>
      <c r="P10">
        <v>456.85999999999996</v>
      </c>
      <c r="Q10">
        <v>489.98</v>
      </c>
      <c r="R10">
        <v>442.30999999999995</v>
      </c>
      <c r="S10">
        <v>457.18000000000006</v>
      </c>
      <c r="T10">
        <v>403.17</v>
      </c>
      <c r="U10">
        <v>396.53000000000003</v>
      </c>
      <c r="V10">
        <v>400.57</v>
      </c>
      <c r="W10">
        <v>376.3</v>
      </c>
      <c r="X10">
        <v>371.74</v>
      </c>
      <c r="AD10">
        <v>264.60000000000002</v>
      </c>
      <c r="AE10">
        <v>297.81</v>
      </c>
      <c r="AF10">
        <v>298.05</v>
      </c>
    </row>
    <row r="11" spans="1:32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>
        <v>722.58</v>
      </c>
      <c r="L11" s="3">
        <v>763.22</v>
      </c>
      <c r="M11" s="3">
        <v>738.24</v>
      </c>
      <c r="N11">
        <v>681.06000000000006</v>
      </c>
      <c r="O11">
        <v>649.56999999999994</v>
      </c>
      <c r="P11">
        <v>892.94000000000017</v>
      </c>
      <c r="Q11">
        <v>820.09</v>
      </c>
      <c r="R11">
        <v>812.26</v>
      </c>
      <c r="S11">
        <v>755.67000000000007</v>
      </c>
      <c r="T11">
        <v>639.39999999999986</v>
      </c>
      <c r="U11">
        <v>647.58999999999992</v>
      </c>
      <c r="V11">
        <v>703.67</v>
      </c>
      <c r="W11">
        <v>717.2</v>
      </c>
      <c r="X11">
        <v>679.82</v>
      </c>
      <c r="AD11">
        <v>374.67</v>
      </c>
      <c r="AE11">
        <v>512.02</v>
      </c>
      <c r="AF11">
        <v>408.69</v>
      </c>
    </row>
    <row r="12" spans="1:32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>
        <v>504.25</v>
      </c>
      <c r="L12" s="3">
        <v>516.70000000000005</v>
      </c>
      <c r="M12" s="3">
        <v>708.41</v>
      </c>
      <c r="N12">
        <v>560.5200000000001</v>
      </c>
      <c r="O12">
        <v>764.73</v>
      </c>
      <c r="P12">
        <v>382.46999999999997</v>
      </c>
      <c r="Q12">
        <v>344.19</v>
      </c>
      <c r="R12">
        <v>339.92</v>
      </c>
      <c r="S12">
        <v>318.4799999999999</v>
      </c>
      <c r="T12">
        <v>290.3</v>
      </c>
      <c r="U12">
        <v>268.95</v>
      </c>
      <c r="V12">
        <v>259.82</v>
      </c>
      <c r="W12">
        <v>242.81</v>
      </c>
      <c r="X12">
        <v>239.17</v>
      </c>
      <c r="AD12">
        <v>204.15000000000003</v>
      </c>
      <c r="AE12">
        <v>226.41</v>
      </c>
      <c r="AF12">
        <v>231.39</v>
      </c>
    </row>
    <row r="13" spans="1:32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>
        <v>484.12</v>
      </c>
      <c r="L13" s="3">
        <v>459.39</v>
      </c>
      <c r="M13" s="3">
        <v>489.76</v>
      </c>
      <c r="N13">
        <v>497.94500000000005</v>
      </c>
      <c r="O13">
        <v>499.93</v>
      </c>
      <c r="P13">
        <v>464.91</v>
      </c>
      <c r="Q13">
        <v>468.40999999999997</v>
      </c>
      <c r="R13">
        <v>458.59999999999997</v>
      </c>
      <c r="S13">
        <v>459.77</v>
      </c>
      <c r="T13">
        <v>209.06999999999996</v>
      </c>
      <c r="U13">
        <v>390.18999999999994</v>
      </c>
      <c r="V13">
        <v>323.77999999999997</v>
      </c>
      <c r="W13">
        <v>302.73</v>
      </c>
      <c r="X13">
        <v>281.58</v>
      </c>
      <c r="AD13">
        <v>87.26</v>
      </c>
      <c r="AE13">
        <v>126.76</v>
      </c>
      <c r="AF13">
        <v>67.45</v>
      </c>
    </row>
    <row r="14" spans="1:32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>
        <v>1047.95</v>
      </c>
      <c r="L14" s="3">
        <v>1000.47</v>
      </c>
      <c r="M14" s="3">
        <v>979.28</v>
      </c>
      <c r="N14">
        <v>1136.43</v>
      </c>
      <c r="O14">
        <v>1106.74</v>
      </c>
      <c r="P14">
        <v>1038.83</v>
      </c>
      <c r="Q14">
        <v>919.97</v>
      </c>
      <c r="R14">
        <v>891.95</v>
      </c>
      <c r="S14">
        <v>737.30999999999983</v>
      </c>
      <c r="T14">
        <v>717.70999999999992</v>
      </c>
      <c r="U14">
        <v>690.14</v>
      </c>
      <c r="V14">
        <v>708.03</v>
      </c>
      <c r="W14">
        <v>675.95</v>
      </c>
      <c r="X14">
        <v>628.09</v>
      </c>
      <c r="AD14">
        <v>154.17000000000002</v>
      </c>
      <c r="AE14">
        <v>620.54999999999995</v>
      </c>
      <c r="AF14">
        <v>451.62</v>
      </c>
    </row>
    <row r="15" spans="1:32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>
        <v>625.29999999999995</v>
      </c>
      <c r="L15" s="3">
        <v>596.30999999999995</v>
      </c>
      <c r="M15" s="3">
        <v>600.94000000000005</v>
      </c>
      <c r="N15">
        <v>628.6400000000001</v>
      </c>
      <c r="O15">
        <v>594.29999999999995</v>
      </c>
      <c r="P15">
        <v>521.9</v>
      </c>
      <c r="Q15">
        <v>540.94000000000005</v>
      </c>
      <c r="R15">
        <v>576.78</v>
      </c>
      <c r="S15">
        <v>553.76</v>
      </c>
      <c r="T15">
        <v>486.29</v>
      </c>
      <c r="U15">
        <v>457.49999999999994</v>
      </c>
      <c r="V15">
        <v>394.11999999999995</v>
      </c>
      <c r="W15">
        <v>357.88</v>
      </c>
      <c r="X15">
        <v>360.78</v>
      </c>
      <c r="AD15">
        <v>299.48999999999995</v>
      </c>
      <c r="AE15">
        <v>340.24</v>
      </c>
      <c r="AF15">
        <v>283.82</v>
      </c>
    </row>
    <row r="16" spans="1:32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>
        <v>672.79</v>
      </c>
      <c r="L16" s="3">
        <v>675.68</v>
      </c>
      <c r="M16" s="3">
        <v>640.78</v>
      </c>
      <c r="N16">
        <v>697.72</v>
      </c>
      <c r="O16">
        <v>708.53999999999985</v>
      </c>
      <c r="P16">
        <v>623.17000000000007</v>
      </c>
      <c r="Q16">
        <v>592.64</v>
      </c>
      <c r="R16">
        <v>623.77</v>
      </c>
      <c r="S16">
        <v>594.14</v>
      </c>
      <c r="T16">
        <v>500.17</v>
      </c>
      <c r="U16">
        <v>498.04</v>
      </c>
      <c r="V16">
        <v>489.05</v>
      </c>
      <c r="W16">
        <v>469.89</v>
      </c>
      <c r="X16">
        <v>456.93</v>
      </c>
      <c r="AD16">
        <v>409.71999999999991</v>
      </c>
      <c r="AE16">
        <v>466.31</v>
      </c>
      <c r="AF16">
        <v>421.33</v>
      </c>
    </row>
    <row r="17" spans="1:32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>
        <v>1012.97</v>
      </c>
      <c r="L17" s="3">
        <v>956.39</v>
      </c>
      <c r="M17" s="3">
        <v>979.99</v>
      </c>
      <c r="N17">
        <v>995.55000000000007</v>
      </c>
      <c r="O17">
        <v>975.3</v>
      </c>
      <c r="P17">
        <v>921.92</v>
      </c>
      <c r="Q17">
        <v>893.92</v>
      </c>
      <c r="R17">
        <v>1004.81</v>
      </c>
      <c r="S17">
        <v>1109.1000000000001</v>
      </c>
      <c r="T17">
        <v>818.61</v>
      </c>
      <c r="U17">
        <v>777.56000000000006</v>
      </c>
      <c r="V17">
        <v>767.33</v>
      </c>
      <c r="W17">
        <v>706.66</v>
      </c>
      <c r="X17">
        <v>679.3</v>
      </c>
      <c r="AD17">
        <v>569.4799999999999</v>
      </c>
      <c r="AE17">
        <v>596.70000000000005</v>
      </c>
      <c r="AF17">
        <v>557.35</v>
      </c>
    </row>
    <row r="18" spans="1:32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>
        <v>603.32000000000005</v>
      </c>
      <c r="L18" s="3">
        <v>583.01</v>
      </c>
      <c r="M18" s="3">
        <v>577.99</v>
      </c>
      <c r="N18">
        <v>670.52</v>
      </c>
      <c r="O18">
        <v>654.36000000000013</v>
      </c>
      <c r="P18">
        <v>553.68000000000006</v>
      </c>
      <c r="Q18">
        <v>500.63999999999993</v>
      </c>
      <c r="R18">
        <v>547.58999999999992</v>
      </c>
      <c r="S18">
        <v>528.65</v>
      </c>
      <c r="T18">
        <v>635.85000000000014</v>
      </c>
      <c r="U18">
        <v>415.85999999999996</v>
      </c>
      <c r="V18">
        <v>485.40999999999997</v>
      </c>
      <c r="W18">
        <v>509.57</v>
      </c>
      <c r="X18">
        <v>500.48</v>
      </c>
      <c r="AD18">
        <v>390.04</v>
      </c>
      <c r="AE18">
        <v>400.91</v>
      </c>
      <c r="AF18">
        <v>348.11</v>
      </c>
    </row>
    <row r="19" spans="1:32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>
        <v>546.66999999999996</v>
      </c>
      <c r="L19" s="3">
        <v>521.96</v>
      </c>
      <c r="M19" s="3">
        <v>488.53</v>
      </c>
      <c r="N19">
        <v>529.17999999999995</v>
      </c>
      <c r="O19">
        <v>499.26</v>
      </c>
      <c r="P19">
        <v>457.68</v>
      </c>
      <c r="Q19">
        <v>450.53</v>
      </c>
      <c r="R19">
        <v>455.31999999999994</v>
      </c>
      <c r="S19">
        <v>465.91</v>
      </c>
      <c r="T19">
        <v>434.07000000000005</v>
      </c>
      <c r="U19">
        <v>394.05</v>
      </c>
      <c r="V19">
        <v>400.23999999999995</v>
      </c>
      <c r="W19">
        <v>377.78</v>
      </c>
      <c r="X19">
        <v>360.88</v>
      </c>
      <c r="AD19">
        <v>325.38000000000005</v>
      </c>
      <c r="AE19">
        <v>356.75</v>
      </c>
      <c r="AF19">
        <v>335.81</v>
      </c>
    </row>
    <row r="20" spans="1:32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>
        <v>878.18</v>
      </c>
      <c r="L20" s="3">
        <v>831.94</v>
      </c>
      <c r="M20" s="3">
        <v>796.11</v>
      </c>
      <c r="N20">
        <v>854.85</v>
      </c>
      <c r="O20">
        <v>827.11999999999989</v>
      </c>
      <c r="P20">
        <v>765.54</v>
      </c>
      <c r="Q20">
        <v>685.30000000000007</v>
      </c>
      <c r="R20">
        <v>682.26</v>
      </c>
      <c r="S20">
        <v>684.62999999999988</v>
      </c>
      <c r="T20">
        <v>589.17999999999995</v>
      </c>
      <c r="U20">
        <v>604.56999999999994</v>
      </c>
      <c r="V20">
        <v>653.8599999999999</v>
      </c>
      <c r="W20">
        <v>608.28</v>
      </c>
      <c r="X20">
        <v>562.30999999999995</v>
      </c>
      <c r="AD20">
        <v>443.16</v>
      </c>
      <c r="AE20">
        <v>495.78</v>
      </c>
      <c r="AF20">
        <v>455.32</v>
      </c>
    </row>
    <row r="21" spans="1:32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>
        <v>698.27</v>
      </c>
      <c r="L21" s="3">
        <v>833.37</v>
      </c>
      <c r="M21" s="3">
        <v>784.64</v>
      </c>
      <c r="N21">
        <v>768.44</v>
      </c>
      <c r="O21">
        <v>740.81</v>
      </c>
      <c r="P21">
        <v>698.3900000000001</v>
      </c>
      <c r="Q21">
        <v>680.67</v>
      </c>
      <c r="R21">
        <v>784.37</v>
      </c>
      <c r="S21">
        <v>751.18000000000006</v>
      </c>
      <c r="T21">
        <v>599.67999999999995</v>
      </c>
      <c r="U21">
        <v>574.1</v>
      </c>
      <c r="V21">
        <v>628.20999999999992</v>
      </c>
      <c r="W21">
        <v>584.61</v>
      </c>
      <c r="X21">
        <v>545.51</v>
      </c>
      <c r="AD21">
        <v>105.49000000000001</v>
      </c>
      <c r="AE21">
        <v>114.12</v>
      </c>
      <c r="AF21">
        <v>132.03</v>
      </c>
    </row>
    <row r="22" spans="1:32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>
        <v>469.78</v>
      </c>
      <c r="L22" s="3">
        <v>417.63</v>
      </c>
      <c r="M22" s="3">
        <v>352.57</v>
      </c>
      <c r="N22">
        <v>242.13499999999999</v>
      </c>
      <c r="O22">
        <v>248.05</v>
      </c>
      <c r="P22">
        <v>368.29</v>
      </c>
      <c r="Q22">
        <v>341.64000000000004</v>
      </c>
      <c r="R22">
        <v>347.76</v>
      </c>
      <c r="S22">
        <v>323.42999999999995</v>
      </c>
      <c r="T22">
        <v>303.69</v>
      </c>
      <c r="U22">
        <v>252.62</v>
      </c>
      <c r="V22">
        <v>316.08000000000004</v>
      </c>
      <c r="W22">
        <v>279.35000000000002</v>
      </c>
      <c r="X22">
        <v>256.20999999999998</v>
      </c>
      <c r="AD22">
        <v>247.27</v>
      </c>
      <c r="AE22">
        <v>229.02</v>
      </c>
      <c r="AF22">
        <v>199.56</v>
      </c>
    </row>
    <row r="23" spans="1:32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>
        <v>744.64</v>
      </c>
      <c r="L23" s="3">
        <v>716.75</v>
      </c>
      <c r="M23" s="3">
        <v>786.18</v>
      </c>
      <c r="N23">
        <v>928.51</v>
      </c>
      <c r="O23">
        <v>924.36999999999989</v>
      </c>
      <c r="P23">
        <v>721.66</v>
      </c>
      <c r="Q23">
        <v>715.77</v>
      </c>
      <c r="R23">
        <v>667.14</v>
      </c>
      <c r="S23">
        <v>743.84999999999991</v>
      </c>
      <c r="T23">
        <v>612.24</v>
      </c>
      <c r="U23">
        <v>693.16</v>
      </c>
      <c r="V23">
        <v>698.29</v>
      </c>
      <c r="W23">
        <v>667.08</v>
      </c>
      <c r="X23">
        <v>632.79999999999995</v>
      </c>
      <c r="AD23">
        <v>761.89999999999986</v>
      </c>
      <c r="AE23">
        <v>609.54</v>
      </c>
      <c r="AF23">
        <v>563.4</v>
      </c>
    </row>
    <row r="24" spans="1:32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>
        <v>413.47</v>
      </c>
      <c r="L24" s="3">
        <v>402.4</v>
      </c>
      <c r="M24" s="3">
        <v>400.42</v>
      </c>
      <c r="N24">
        <v>408.98999999999995</v>
      </c>
      <c r="O24">
        <v>390.31</v>
      </c>
      <c r="P24">
        <v>353.59</v>
      </c>
      <c r="Q24">
        <v>310.58</v>
      </c>
      <c r="R24">
        <v>299.64</v>
      </c>
      <c r="S24">
        <v>292.67000000000007</v>
      </c>
      <c r="T24">
        <v>227.12</v>
      </c>
      <c r="U24">
        <v>227.37000000000003</v>
      </c>
      <c r="V24">
        <v>260.44</v>
      </c>
      <c r="W24">
        <v>246.73</v>
      </c>
      <c r="X24">
        <v>248.03</v>
      </c>
      <c r="AD24">
        <v>235.94</v>
      </c>
      <c r="AE24">
        <v>247.91</v>
      </c>
      <c r="AF24">
        <v>253.79</v>
      </c>
    </row>
    <row r="25" spans="1:32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>
        <v>436.52</v>
      </c>
      <c r="L25" s="3">
        <v>407.49</v>
      </c>
      <c r="M25" s="3">
        <v>390.97</v>
      </c>
      <c r="N25">
        <v>428.69000000000005</v>
      </c>
      <c r="O25">
        <v>387.27</v>
      </c>
      <c r="P25">
        <v>353.70000000000005</v>
      </c>
      <c r="Q25">
        <v>343.65999999999997</v>
      </c>
      <c r="R25">
        <v>411.14000000000004</v>
      </c>
      <c r="S25">
        <v>389.49</v>
      </c>
      <c r="T25">
        <v>372.24</v>
      </c>
      <c r="U25">
        <v>357.74</v>
      </c>
      <c r="V25">
        <v>331.67</v>
      </c>
      <c r="W25">
        <v>296.33</v>
      </c>
      <c r="X25">
        <v>291.67</v>
      </c>
      <c r="AD25">
        <v>236.23000000000002</v>
      </c>
      <c r="AE25">
        <v>271.81</v>
      </c>
      <c r="AF25">
        <v>215.76</v>
      </c>
    </row>
    <row r="26" spans="1:32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>
        <v>149.30000000000001</v>
      </c>
      <c r="L26" s="3">
        <v>141</v>
      </c>
      <c r="M26" s="3">
        <v>145.33000000000001</v>
      </c>
      <c r="N26">
        <v>150.80999999999997</v>
      </c>
      <c r="O26">
        <v>165.58999999999997</v>
      </c>
      <c r="P26">
        <v>146.4</v>
      </c>
      <c r="Q26">
        <v>162.59</v>
      </c>
      <c r="R26">
        <v>187.95000000000002</v>
      </c>
      <c r="S26">
        <v>163.44000000000003</v>
      </c>
      <c r="T26">
        <v>148.07</v>
      </c>
      <c r="U26">
        <v>178.71</v>
      </c>
      <c r="V26">
        <v>206.70000000000002</v>
      </c>
      <c r="W26">
        <v>206.36</v>
      </c>
      <c r="X26">
        <v>197.73</v>
      </c>
      <c r="AD26">
        <v>50.839999999999996</v>
      </c>
      <c r="AE26">
        <v>74.06</v>
      </c>
      <c r="AF26">
        <v>122.82</v>
      </c>
    </row>
    <row r="27" spans="1:32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>
        <v>494.76</v>
      </c>
      <c r="L27" s="3">
        <v>122.85</v>
      </c>
      <c r="M27" s="3">
        <v>83.42</v>
      </c>
      <c r="N27">
        <v>119.58999999999999</v>
      </c>
      <c r="O27">
        <v>156.72999999999999</v>
      </c>
      <c r="P27">
        <v>220.45000000000005</v>
      </c>
      <c r="Q27">
        <v>222.34</v>
      </c>
      <c r="R27">
        <v>255.25000000000003</v>
      </c>
      <c r="S27">
        <v>226.66000000000003</v>
      </c>
      <c r="T27">
        <v>241.51000000000002</v>
      </c>
      <c r="U27">
        <v>288.57000000000005</v>
      </c>
      <c r="V27">
        <v>251.45999999999998</v>
      </c>
      <c r="W27">
        <v>251.43</v>
      </c>
      <c r="X27">
        <v>254.04</v>
      </c>
      <c r="AD27">
        <v>219.90000000000003</v>
      </c>
      <c r="AE27">
        <v>247.61</v>
      </c>
      <c r="AF27">
        <v>201.21</v>
      </c>
    </row>
    <row r="28" spans="1:32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>
        <v>576.49</v>
      </c>
      <c r="L28" s="3">
        <v>535.62</v>
      </c>
      <c r="M28" s="3">
        <v>561.4</v>
      </c>
      <c r="N28">
        <v>527.8900000000001</v>
      </c>
      <c r="O28">
        <v>473.70000000000005</v>
      </c>
      <c r="P28">
        <v>471.17000000000007</v>
      </c>
      <c r="Q28">
        <v>450.88000000000011</v>
      </c>
      <c r="R28">
        <v>497.84000000000003</v>
      </c>
      <c r="S28">
        <v>479.43</v>
      </c>
      <c r="T28">
        <v>263.09000000000003</v>
      </c>
      <c r="U28">
        <v>292.40999999999997</v>
      </c>
      <c r="V28">
        <v>320.07999999999993</v>
      </c>
      <c r="W28">
        <v>306.05</v>
      </c>
      <c r="X28">
        <v>378.39</v>
      </c>
      <c r="AD28">
        <v>331</v>
      </c>
      <c r="AE28">
        <v>306.86</v>
      </c>
      <c r="AF28">
        <v>456.92</v>
      </c>
    </row>
    <row r="29" spans="1:32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>
        <v>803.15</v>
      </c>
      <c r="L29" s="3">
        <v>808.07</v>
      </c>
      <c r="M29" s="3">
        <v>765.5</v>
      </c>
      <c r="N29">
        <v>828.09</v>
      </c>
      <c r="O29">
        <v>832.40000000000009</v>
      </c>
      <c r="P29">
        <v>752.49</v>
      </c>
      <c r="Q29">
        <v>710.89</v>
      </c>
      <c r="R29">
        <v>711.55</v>
      </c>
      <c r="S29">
        <v>699.93</v>
      </c>
      <c r="T29">
        <v>563.22</v>
      </c>
      <c r="U29">
        <v>568.21999999999991</v>
      </c>
      <c r="V29">
        <v>603.16000000000008</v>
      </c>
      <c r="W29">
        <v>556.05999999999995</v>
      </c>
      <c r="X29">
        <v>529.14</v>
      </c>
      <c r="AD29">
        <v>474.8599999999999</v>
      </c>
      <c r="AE29">
        <v>486.86</v>
      </c>
      <c r="AF29">
        <v>436.09</v>
      </c>
    </row>
    <row r="30" spans="1:32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>
        <v>1178.9000000000001</v>
      </c>
      <c r="L30" s="3">
        <v>1127.17</v>
      </c>
      <c r="M30" s="3">
        <v>1073.94</v>
      </c>
      <c r="N30">
        <v>1107.75</v>
      </c>
      <c r="O30">
        <v>1072.57</v>
      </c>
      <c r="P30">
        <v>999.2</v>
      </c>
      <c r="Q30">
        <v>915.04</v>
      </c>
      <c r="R30">
        <v>1022.4</v>
      </c>
      <c r="S30">
        <v>1010.4899999999999</v>
      </c>
      <c r="T30">
        <v>877.93999999999994</v>
      </c>
      <c r="U30">
        <v>842.84</v>
      </c>
      <c r="V30">
        <v>864.23</v>
      </c>
      <c r="W30">
        <v>801.65</v>
      </c>
      <c r="X30">
        <v>655.72</v>
      </c>
      <c r="AD30">
        <v>898.11</v>
      </c>
      <c r="AE30">
        <v>755.54</v>
      </c>
      <c r="AF30">
        <v>640.46</v>
      </c>
    </row>
    <row r="31" spans="1:32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>
        <v>491.07</v>
      </c>
      <c r="L31" s="3">
        <v>498.79</v>
      </c>
      <c r="M31" s="3">
        <v>486</v>
      </c>
      <c r="N31">
        <v>539.57000000000005</v>
      </c>
      <c r="O31">
        <v>503.28</v>
      </c>
      <c r="P31">
        <v>494.98999999999995</v>
      </c>
      <c r="Q31">
        <v>461.02000000000004</v>
      </c>
      <c r="R31">
        <v>485.11</v>
      </c>
      <c r="S31">
        <v>459.17</v>
      </c>
      <c r="T31">
        <v>367.92000000000007</v>
      </c>
      <c r="U31">
        <v>357.01000000000005</v>
      </c>
      <c r="V31">
        <v>397.11</v>
      </c>
      <c r="W31">
        <v>374.43</v>
      </c>
      <c r="X31">
        <v>344.57</v>
      </c>
      <c r="AD31">
        <v>549.54999999999995</v>
      </c>
      <c r="AE31">
        <v>619.33000000000004</v>
      </c>
      <c r="AF31">
        <v>521.99</v>
      </c>
    </row>
    <row r="32" spans="1:32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>
        <v>364.95</v>
      </c>
      <c r="L32" s="3">
        <v>298.72000000000003</v>
      </c>
      <c r="M32" s="3">
        <v>302.06</v>
      </c>
      <c r="N32">
        <v>335.86000000000007</v>
      </c>
      <c r="O32">
        <v>314.13</v>
      </c>
      <c r="P32">
        <v>304.33</v>
      </c>
      <c r="Q32">
        <v>292</v>
      </c>
      <c r="R32">
        <v>314.52</v>
      </c>
      <c r="S32">
        <v>312.19000000000005</v>
      </c>
      <c r="T32">
        <v>261.75</v>
      </c>
      <c r="U32">
        <v>250.26</v>
      </c>
      <c r="V32">
        <v>203.26000000000002</v>
      </c>
      <c r="W32">
        <v>193.61</v>
      </c>
      <c r="X32">
        <v>226.05</v>
      </c>
      <c r="AD32">
        <v>182.03</v>
      </c>
      <c r="AE32">
        <v>211.42</v>
      </c>
      <c r="AF32">
        <v>180.79</v>
      </c>
    </row>
    <row r="33" spans="1:32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>
        <v>483.52</v>
      </c>
      <c r="L33" s="3">
        <v>511.07</v>
      </c>
      <c r="M33" s="3">
        <v>502.96</v>
      </c>
      <c r="N33">
        <v>522.2399999999999</v>
      </c>
      <c r="O33">
        <v>489.63</v>
      </c>
      <c r="P33">
        <v>420.5</v>
      </c>
      <c r="Q33">
        <v>421.90999999999997</v>
      </c>
      <c r="R33">
        <v>489.96</v>
      </c>
      <c r="S33">
        <v>486.21999999999997</v>
      </c>
      <c r="T33">
        <v>347.43</v>
      </c>
      <c r="U33">
        <v>378.51</v>
      </c>
      <c r="V33">
        <v>420.90999999999997</v>
      </c>
      <c r="W33">
        <v>369.36</v>
      </c>
      <c r="X33">
        <v>354.43</v>
      </c>
      <c r="AD33">
        <v>308.58</v>
      </c>
      <c r="AE33">
        <v>390.73</v>
      </c>
      <c r="AF33">
        <v>296.51</v>
      </c>
    </row>
    <row r="34" spans="1:32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>
        <v>606.45000000000005</v>
      </c>
      <c r="L34" s="3">
        <v>595.41</v>
      </c>
      <c r="M34" s="3">
        <v>580.95000000000005</v>
      </c>
      <c r="N34">
        <v>643.07999999999993</v>
      </c>
      <c r="O34">
        <v>560.94000000000005</v>
      </c>
      <c r="P34">
        <v>499.06</v>
      </c>
      <c r="Q34">
        <v>468.58999999999992</v>
      </c>
      <c r="R34">
        <v>622.96</v>
      </c>
      <c r="S34">
        <v>595.68000000000006</v>
      </c>
      <c r="T34">
        <v>464.4</v>
      </c>
      <c r="U34">
        <v>509.58999999999992</v>
      </c>
      <c r="V34">
        <v>573.04999999999995</v>
      </c>
      <c r="W34">
        <v>585.55999999999995</v>
      </c>
      <c r="X34">
        <v>547.6</v>
      </c>
      <c r="AD34">
        <v>512.03</v>
      </c>
      <c r="AE34">
        <v>653.84</v>
      </c>
      <c r="AF34">
        <v>680.49</v>
      </c>
    </row>
    <row r="35" spans="1:32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>
        <v>633.95000000000005</v>
      </c>
      <c r="L35" s="3">
        <v>596.73</v>
      </c>
      <c r="M35" s="3">
        <v>594.69000000000005</v>
      </c>
      <c r="N35">
        <v>621.11999999999989</v>
      </c>
      <c r="O35">
        <v>609.41</v>
      </c>
      <c r="P35">
        <v>562.06999999999994</v>
      </c>
      <c r="Q35">
        <v>505.12000000000012</v>
      </c>
      <c r="R35">
        <v>574.94999999999993</v>
      </c>
      <c r="S35">
        <v>594.55000000000007</v>
      </c>
      <c r="T35">
        <v>547.34999999999991</v>
      </c>
      <c r="U35">
        <v>538.4</v>
      </c>
      <c r="V35">
        <v>307.14999999999998</v>
      </c>
      <c r="W35">
        <v>123.07</v>
      </c>
      <c r="X35">
        <v>108.31</v>
      </c>
      <c r="AD35">
        <v>230.6</v>
      </c>
      <c r="AE35">
        <v>122.78</v>
      </c>
      <c r="AF35">
        <v>31.86</v>
      </c>
    </row>
    <row r="36" spans="1:32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>
        <v>382.39</v>
      </c>
      <c r="L36" s="3">
        <v>380.03</v>
      </c>
      <c r="M36" s="3">
        <v>392.59</v>
      </c>
      <c r="N36">
        <v>403.54</v>
      </c>
      <c r="O36">
        <v>401.15000000000003</v>
      </c>
      <c r="P36">
        <v>367.94</v>
      </c>
      <c r="Q36">
        <v>318.23999999999995</v>
      </c>
      <c r="R36">
        <v>349.59</v>
      </c>
      <c r="S36">
        <v>368.83000000000004</v>
      </c>
      <c r="T36">
        <v>281.91000000000003</v>
      </c>
      <c r="U36">
        <v>249.22000000000003</v>
      </c>
      <c r="V36">
        <v>299.09999999999997</v>
      </c>
      <c r="W36">
        <v>274.37</v>
      </c>
      <c r="X36">
        <v>256.38</v>
      </c>
      <c r="AD36">
        <v>419.47999999999996</v>
      </c>
      <c r="AE36">
        <v>421.02</v>
      </c>
      <c r="AF36">
        <v>405.14</v>
      </c>
    </row>
    <row r="37" spans="1:32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>
        <v>298.52999999999997</v>
      </c>
      <c r="L37" s="3">
        <v>308.45</v>
      </c>
      <c r="M37" s="3">
        <v>291.37</v>
      </c>
      <c r="N37">
        <v>318.54000000000002</v>
      </c>
      <c r="O37">
        <v>319.27999999999997</v>
      </c>
      <c r="P37">
        <v>317.73</v>
      </c>
      <c r="Q37">
        <v>303.67</v>
      </c>
      <c r="R37">
        <v>282.84000000000003</v>
      </c>
      <c r="S37">
        <v>284.12000000000006</v>
      </c>
      <c r="T37">
        <v>247.17999999999998</v>
      </c>
      <c r="U37">
        <v>234.91000000000003</v>
      </c>
      <c r="V37">
        <v>287.58</v>
      </c>
      <c r="W37">
        <v>273.73</v>
      </c>
      <c r="X37">
        <v>215.87</v>
      </c>
      <c r="AD37">
        <v>212.22</v>
      </c>
      <c r="AE37">
        <v>218.99</v>
      </c>
      <c r="AF37">
        <v>199.98</v>
      </c>
    </row>
    <row r="38" spans="1:32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>
        <v>288.26</v>
      </c>
      <c r="L38" s="3">
        <v>585.84</v>
      </c>
      <c r="M38" s="3">
        <v>636.33000000000004</v>
      </c>
      <c r="N38">
        <v>723.53000000000009</v>
      </c>
      <c r="O38">
        <v>670.68000000000006</v>
      </c>
      <c r="P38">
        <v>611.30000000000007</v>
      </c>
      <c r="Q38">
        <v>569.76</v>
      </c>
      <c r="R38">
        <v>618.1099999999999</v>
      </c>
      <c r="S38">
        <v>629.68999999999994</v>
      </c>
      <c r="T38">
        <v>496.12</v>
      </c>
      <c r="U38">
        <v>503.68</v>
      </c>
      <c r="V38">
        <v>472.30000000000007</v>
      </c>
      <c r="W38">
        <v>489.37</v>
      </c>
      <c r="X38">
        <v>454</v>
      </c>
      <c r="AD38">
        <v>417.89</v>
      </c>
      <c r="AE38">
        <v>466.9</v>
      </c>
      <c r="AF38">
        <v>438.86</v>
      </c>
    </row>
    <row r="39" spans="1:32" ht="15" customHeight="1" x14ac:dyDescent="0.25">
      <c r="A39" s="3" t="s">
        <v>1</v>
      </c>
      <c r="B39" s="3">
        <v>19970</v>
      </c>
      <c r="C39" s="3">
        <v>26754</v>
      </c>
      <c r="D39" s="3">
        <v>29950</v>
      </c>
      <c r="E39" s="3">
        <v>26267</v>
      </c>
      <c r="F39" s="3">
        <v>14771.6</v>
      </c>
      <c r="G39" s="3">
        <v>22590.880000000001</v>
      </c>
      <c r="H39" s="3">
        <f>20744.29-455.2-207.93-268.64-5.39</f>
        <v>19807.13</v>
      </c>
      <c r="I39">
        <v>20845.310000000001</v>
      </c>
      <c r="J39">
        <f>5804.31+5038.92+5564.56+5331.85-136.83-65.2-1.47-124.97-56.53-1.44-18.25-132.71-56.5-18.45-137.82-50.92-0.13</f>
        <v>20938.419999999998</v>
      </c>
      <c r="K39">
        <f>SUM(K4:K38)</f>
        <v>20468.98</v>
      </c>
      <c r="L39">
        <f t="shared" ref="L39:W39" si="0">SUM(L4:L38)</f>
        <v>19889.68</v>
      </c>
      <c r="M39">
        <f t="shared" si="0"/>
        <v>19559.98</v>
      </c>
      <c r="N39">
        <f t="shared" si="0"/>
        <v>20702.822000000004</v>
      </c>
      <c r="O39">
        <f t="shared" si="0"/>
        <v>20086.87</v>
      </c>
      <c r="P39">
        <f t="shared" si="0"/>
        <v>18323.789999999997</v>
      </c>
      <c r="Q39">
        <f t="shared" si="0"/>
        <v>17424.93</v>
      </c>
      <c r="R39">
        <f t="shared" si="0"/>
        <v>18327.89</v>
      </c>
      <c r="S39">
        <f t="shared" si="0"/>
        <v>18142.88</v>
      </c>
      <c r="T39">
        <f t="shared" si="0"/>
        <v>15224.370000000003</v>
      </c>
      <c r="U39">
        <f t="shared" si="0"/>
        <v>15024.839999999998</v>
      </c>
      <c r="V39">
        <f t="shared" si="0"/>
        <v>15227.619999999997</v>
      </c>
      <c r="W39">
        <f t="shared" si="0"/>
        <v>14359.279999999999</v>
      </c>
      <c r="X39">
        <v>13716.59</v>
      </c>
      <c r="Z39" s="6"/>
      <c r="AD39">
        <f>SUM(AD4:AD38)</f>
        <v>11735.849999999999</v>
      </c>
      <c r="AE39">
        <f>SUM(AE4:AE38)</f>
        <v>12930.270000000002</v>
      </c>
      <c r="AF39">
        <f>SUM(AF4:AF38)</f>
        <v>11735.53</v>
      </c>
    </row>
    <row r="40" spans="1:32" ht="15" customHeight="1" x14ac:dyDescent="0.25">
      <c r="I40" s="3"/>
      <c r="J40" s="3"/>
    </row>
    <row r="49" spans="6:27" ht="15" customHeight="1" x14ac:dyDescent="0.25">
      <c r="H49">
        <v>1997</v>
      </c>
      <c r="I49" s="3">
        <v>1998</v>
      </c>
      <c r="J49" s="3">
        <v>1999</v>
      </c>
      <c r="K49" s="3">
        <v>2000</v>
      </c>
      <c r="L49" s="3">
        <v>2001</v>
      </c>
      <c r="M49" s="3">
        <v>2002</v>
      </c>
      <c r="N49" s="3">
        <v>2003</v>
      </c>
      <c r="O49" s="3">
        <v>2004</v>
      </c>
      <c r="P49" s="3">
        <v>2005</v>
      </c>
      <c r="Q49" s="3">
        <v>2006</v>
      </c>
      <c r="R49" s="3">
        <v>2007</v>
      </c>
      <c r="S49" s="3">
        <v>2008</v>
      </c>
      <c r="T49" s="3">
        <v>2009</v>
      </c>
      <c r="U49" s="3">
        <v>2010</v>
      </c>
      <c r="V49" s="3">
        <v>2011</v>
      </c>
      <c r="W49" s="3">
        <v>2012</v>
      </c>
      <c r="X49" s="3">
        <v>2013</v>
      </c>
      <c r="Y49" s="3"/>
      <c r="Z49" s="3">
        <v>2019</v>
      </c>
      <c r="AA49" s="3">
        <v>2020</v>
      </c>
    </row>
    <row r="50" spans="6:27" ht="15" customHeight="1" x14ac:dyDescent="0.25">
      <c r="H50">
        <v>19807.13</v>
      </c>
      <c r="I50">
        <v>20845.310000000001</v>
      </c>
      <c r="J50">
        <v>20938.419999999998</v>
      </c>
      <c r="K50">
        <v>20468.98</v>
      </c>
      <c r="L50">
        <v>19889.68</v>
      </c>
      <c r="M50">
        <v>19559.98</v>
      </c>
      <c r="N50">
        <v>20702.822000000004</v>
      </c>
      <c r="O50">
        <v>20086.87</v>
      </c>
      <c r="P50">
        <v>18323.789999999997</v>
      </c>
      <c r="Q50">
        <v>17424.93</v>
      </c>
      <c r="R50">
        <v>18327.89</v>
      </c>
      <c r="S50">
        <v>18142.88</v>
      </c>
      <c r="T50">
        <v>15224.370000000003</v>
      </c>
      <c r="U50">
        <v>15024.839999999998</v>
      </c>
      <c r="V50">
        <v>15227.619999999997</v>
      </c>
      <c r="W50">
        <v>14359.279999999999</v>
      </c>
      <c r="X50">
        <v>13716.59</v>
      </c>
      <c r="Y50">
        <v>0</v>
      </c>
      <c r="Z50">
        <v>11735.849999999999</v>
      </c>
      <c r="AA50">
        <v>12930.270000000002</v>
      </c>
    </row>
    <row r="51" spans="6:27" ht="15" customHeight="1" x14ac:dyDescent="0.25">
      <c r="H51">
        <v>8087.0599999999977</v>
      </c>
      <c r="I51">
        <v>7719.54</v>
      </c>
      <c r="J51">
        <v>7687.9799999999987</v>
      </c>
      <c r="K51">
        <v>7377.0800000000008</v>
      </c>
      <c r="L51">
        <v>7410.0099999999993</v>
      </c>
      <c r="M51">
        <v>7662.57</v>
      </c>
      <c r="N51">
        <v>8124.5500000000011</v>
      </c>
      <c r="O51">
        <v>7781.74</v>
      </c>
      <c r="P51">
        <v>7756.5099999999993</v>
      </c>
      <c r="Q51">
        <v>7720.3350000000019</v>
      </c>
      <c r="R51">
        <v>8011.7900000000018</v>
      </c>
      <c r="S51">
        <v>9007.0400000000009</v>
      </c>
      <c r="T51">
        <v>8995.2300000000014</v>
      </c>
      <c r="U51">
        <v>9001.7799999999988</v>
      </c>
      <c r="V51">
        <v>9041.69</v>
      </c>
      <c r="W51">
        <v>9023.84</v>
      </c>
      <c r="X51">
        <v>8993.11</v>
      </c>
    </row>
    <row r="53" spans="6:27" ht="15" customHeight="1" x14ac:dyDescent="0.25">
      <c r="H53">
        <f>H50/1.1</f>
        <v>18006.481818181819</v>
      </c>
      <c r="I53">
        <f t="shared" ref="I53:X53" si="1">I50/1.1</f>
        <v>18950.281818181818</v>
      </c>
      <c r="J53">
        <f t="shared" si="1"/>
        <v>19034.927272727269</v>
      </c>
      <c r="K53">
        <f t="shared" si="1"/>
        <v>18608.163636363635</v>
      </c>
      <c r="L53">
        <f t="shared" si="1"/>
        <v>18081.527272727271</v>
      </c>
      <c r="M53">
        <f t="shared" si="1"/>
        <v>17781.8</v>
      </c>
      <c r="N53">
        <f t="shared" si="1"/>
        <v>18820.747272727276</v>
      </c>
      <c r="O53">
        <f t="shared" si="1"/>
        <v>18260.790909090905</v>
      </c>
      <c r="P53">
        <f t="shared" si="1"/>
        <v>16657.990909090906</v>
      </c>
      <c r="Q53">
        <f t="shared" si="1"/>
        <v>15840.845454545453</v>
      </c>
      <c r="R53">
        <f t="shared" si="1"/>
        <v>16661.718181818182</v>
      </c>
      <c r="S53">
        <f t="shared" si="1"/>
        <v>16493.527272727271</v>
      </c>
      <c r="T53">
        <f t="shared" si="1"/>
        <v>13840.336363636365</v>
      </c>
      <c r="U53">
        <f t="shared" si="1"/>
        <v>13658.945454545452</v>
      </c>
      <c r="V53">
        <f t="shared" si="1"/>
        <v>13843.290909090905</v>
      </c>
      <c r="W53">
        <f t="shared" si="1"/>
        <v>13053.890909090907</v>
      </c>
      <c r="X53">
        <f t="shared" si="1"/>
        <v>12469.627272727272</v>
      </c>
    </row>
    <row r="54" spans="6:27" ht="15" customHeight="1" x14ac:dyDescent="0.25">
      <c r="H54">
        <f t="shared" ref="H54:X54" si="2">H51/1.1</f>
        <v>7351.8727272727247</v>
      </c>
      <c r="I54">
        <f t="shared" si="2"/>
        <v>7017.7636363636357</v>
      </c>
      <c r="J54">
        <f t="shared" si="2"/>
        <v>6989.0727272727254</v>
      </c>
      <c r="K54">
        <f t="shared" si="2"/>
        <v>6706.4363636363641</v>
      </c>
      <c r="L54">
        <f t="shared" si="2"/>
        <v>6736.3727272727265</v>
      </c>
      <c r="M54">
        <f t="shared" si="2"/>
        <v>6965.9727272727268</v>
      </c>
      <c r="N54">
        <f t="shared" si="2"/>
        <v>7385.954545454546</v>
      </c>
      <c r="O54">
        <f t="shared" si="2"/>
        <v>7074.3090909090897</v>
      </c>
      <c r="P54">
        <f t="shared" si="2"/>
        <v>7051.3727272727265</v>
      </c>
      <c r="Q54">
        <f t="shared" si="2"/>
        <v>7018.4863636363643</v>
      </c>
      <c r="R54">
        <f t="shared" si="2"/>
        <v>7283.4454545454555</v>
      </c>
      <c r="S54">
        <f t="shared" si="2"/>
        <v>8188.2181818181816</v>
      </c>
      <c r="T54">
        <f t="shared" si="2"/>
        <v>8177.4818181818191</v>
      </c>
      <c r="U54">
        <f t="shared" si="2"/>
        <v>8183.4363636363623</v>
      </c>
      <c r="V54">
        <f t="shared" si="2"/>
        <v>8219.7181818181816</v>
      </c>
      <c r="W54">
        <f t="shared" si="2"/>
        <v>8203.4909090909077</v>
      </c>
      <c r="X54">
        <f t="shared" si="2"/>
        <v>8175.5545454545454</v>
      </c>
    </row>
    <row r="58" spans="6:27" ht="15" customHeight="1" x14ac:dyDescent="0.25">
      <c r="F58">
        <v>1997</v>
      </c>
      <c r="G58">
        <v>18006.481818181819</v>
      </c>
      <c r="I58" t="s">
        <v>48</v>
      </c>
    </row>
    <row r="59" spans="6:27" ht="15" customHeight="1" thickBot="1" x14ac:dyDescent="0.3">
      <c r="F59" s="3">
        <v>1998</v>
      </c>
      <c r="G59">
        <v>18950.281818181818</v>
      </c>
    </row>
    <row r="60" spans="6:27" ht="15" customHeight="1" x14ac:dyDescent="0.25">
      <c r="F60" s="3">
        <v>1999</v>
      </c>
      <c r="G60">
        <v>19034.927272727269</v>
      </c>
      <c r="I60" s="43" t="s">
        <v>49</v>
      </c>
      <c r="J60" s="43"/>
    </row>
    <row r="61" spans="6:27" ht="15" customHeight="1" x14ac:dyDescent="0.25">
      <c r="F61" s="3">
        <v>2000</v>
      </c>
      <c r="G61">
        <v>18608.163636363635</v>
      </c>
      <c r="I61" t="s">
        <v>50</v>
      </c>
      <c r="J61">
        <v>0.92092890397665916</v>
      </c>
    </row>
    <row r="62" spans="6:27" ht="15" customHeight="1" x14ac:dyDescent="0.25">
      <c r="F62" s="3">
        <v>2001</v>
      </c>
      <c r="G62">
        <v>18081.527272727271</v>
      </c>
      <c r="I62" t="s">
        <v>51</v>
      </c>
      <c r="J62">
        <v>0.8481100461796508</v>
      </c>
    </row>
    <row r="63" spans="6:27" ht="15" customHeight="1" x14ac:dyDescent="0.25">
      <c r="F63" s="3">
        <v>2002</v>
      </c>
      <c r="G63">
        <v>17781.8</v>
      </c>
      <c r="I63" t="s">
        <v>52</v>
      </c>
      <c r="J63">
        <v>0.83798404925829417</v>
      </c>
    </row>
    <row r="64" spans="6:27" ht="15" customHeight="1" x14ac:dyDescent="0.25">
      <c r="F64" s="3">
        <v>2003</v>
      </c>
      <c r="G64">
        <v>18820.747272727276</v>
      </c>
      <c r="I64" t="s">
        <v>53</v>
      </c>
      <c r="J64">
        <v>914.39613645804081</v>
      </c>
    </row>
    <row r="65" spans="6:38" ht="15" customHeight="1" thickBot="1" x14ac:dyDescent="0.3">
      <c r="F65" s="3">
        <v>2004</v>
      </c>
      <c r="G65">
        <v>18260.790909090905</v>
      </c>
      <c r="I65" s="41" t="s">
        <v>54</v>
      </c>
      <c r="J65" s="41">
        <v>17</v>
      </c>
      <c r="AD65" s="3">
        <v>2004</v>
      </c>
      <c r="AE65">
        <v>20086.87</v>
      </c>
    </row>
    <row r="66" spans="6:38" ht="15" customHeight="1" x14ac:dyDescent="0.25">
      <c r="F66" s="3">
        <v>2005</v>
      </c>
      <c r="G66">
        <v>16657.990909090906</v>
      </c>
      <c r="AD66" s="3">
        <v>2005</v>
      </c>
      <c r="AE66">
        <v>18323.789999999997</v>
      </c>
      <c r="AG66" t="s">
        <v>48</v>
      </c>
    </row>
    <row r="67" spans="6:38" ht="15" customHeight="1" thickBot="1" x14ac:dyDescent="0.3">
      <c r="F67" s="3">
        <v>2006</v>
      </c>
      <c r="G67">
        <v>15840.845454545453</v>
      </c>
      <c r="I67" t="s">
        <v>55</v>
      </c>
      <c r="AD67" s="3">
        <v>2006</v>
      </c>
      <c r="AE67">
        <v>17424.93</v>
      </c>
    </row>
    <row r="68" spans="6:38" ht="15" customHeight="1" x14ac:dyDescent="0.25">
      <c r="F68" s="3">
        <v>2007</v>
      </c>
      <c r="G68">
        <v>16661.718181818182</v>
      </c>
      <c r="I68" s="42"/>
      <c r="J68" s="42" t="s">
        <v>60</v>
      </c>
      <c r="K68" s="42" t="s">
        <v>61</v>
      </c>
      <c r="L68" s="42" t="s">
        <v>62</v>
      </c>
      <c r="M68" s="42" t="s">
        <v>63</v>
      </c>
      <c r="N68" s="42" t="s">
        <v>64</v>
      </c>
      <c r="AD68" s="3">
        <v>2007</v>
      </c>
      <c r="AE68">
        <v>18327.89</v>
      </c>
      <c r="AG68" s="43" t="s">
        <v>49</v>
      </c>
      <c r="AH68" s="43"/>
    </row>
    <row r="69" spans="6:38" ht="15" customHeight="1" x14ac:dyDescent="0.25">
      <c r="F69" s="3">
        <v>2008</v>
      </c>
      <c r="G69">
        <v>16493.527272727271</v>
      </c>
      <c r="I69" t="s">
        <v>56</v>
      </c>
      <c r="J69">
        <v>1</v>
      </c>
      <c r="K69">
        <v>70029847.626535177</v>
      </c>
      <c r="L69">
        <v>70029847.626535177</v>
      </c>
      <c r="M69">
        <v>83.755708476556237</v>
      </c>
      <c r="N69">
        <v>1.5828116904277537E-7</v>
      </c>
      <c r="AD69" s="3">
        <v>2008</v>
      </c>
      <c r="AE69">
        <v>18142.88</v>
      </c>
      <c r="AG69" t="s">
        <v>50</v>
      </c>
      <c r="AH69">
        <v>0.92318024586018477</v>
      </c>
    </row>
    <row r="70" spans="6:38" ht="15" customHeight="1" x14ac:dyDescent="0.25">
      <c r="F70" s="3">
        <v>2009</v>
      </c>
      <c r="G70">
        <v>13840.336363636365</v>
      </c>
      <c r="I70" t="s">
        <v>57</v>
      </c>
      <c r="J70">
        <v>15</v>
      </c>
      <c r="K70">
        <v>12541804.41554088</v>
      </c>
      <c r="L70">
        <v>836120.29436939198</v>
      </c>
      <c r="AD70" s="3">
        <v>2009</v>
      </c>
      <c r="AE70">
        <v>15224.370000000003</v>
      </c>
      <c r="AG70" t="s">
        <v>51</v>
      </c>
      <c r="AH70">
        <v>0.85226176634647111</v>
      </c>
    </row>
    <row r="71" spans="6:38" ht="15" customHeight="1" thickBot="1" x14ac:dyDescent="0.3">
      <c r="F71" s="3">
        <v>2010</v>
      </c>
      <c r="G71">
        <v>13658.945454545452</v>
      </c>
      <c r="I71" s="41" t="s">
        <v>58</v>
      </c>
      <c r="J71" s="41">
        <v>16</v>
      </c>
      <c r="K71" s="41">
        <v>82571652.042076051</v>
      </c>
      <c r="L71" s="41"/>
      <c r="M71" s="41"/>
      <c r="N71" s="41"/>
      <c r="AD71" s="3">
        <v>2010</v>
      </c>
      <c r="AE71">
        <v>15024.839999999998</v>
      </c>
      <c r="AG71" t="s">
        <v>52</v>
      </c>
      <c r="AH71">
        <v>0.83748794298111817</v>
      </c>
    </row>
    <row r="72" spans="6:38" ht="15" customHeight="1" thickBot="1" x14ac:dyDescent="0.3">
      <c r="F72" s="3">
        <v>2011</v>
      </c>
      <c r="G72">
        <v>13843.290909090905</v>
      </c>
      <c r="AD72" s="3">
        <v>2011</v>
      </c>
      <c r="AE72">
        <v>15227.619999999997</v>
      </c>
      <c r="AG72" t="s">
        <v>53</v>
      </c>
      <c r="AH72">
        <v>1028.6687068037595</v>
      </c>
    </row>
    <row r="73" spans="6:38" ht="15" customHeight="1" thickBot="1" x14ac:dyDescent="0.3">
      <c r="F73" s="3">
        <v>2012</v>
      </c>
      <c r="G73">
        <v>13053.890909090907</v>
      </c>
      <c r="I73" s="42"/>
      <c r="J73" s="42" t="s">
        <v>65</v>
      </c>
      <c r="K73" s="42" t="s">
        <v>53</v>
      </c>
      <c r="L73" s="42" t="s">
        <v>66</v>
      </c>
      <c r="M73" s="42" t="s">
        <v>67</v>
      </c>
      <c r="N73" s="42" t="s">
        <v>68</v>
      </c>
      <c r="O73" s="42" t="s">
        <v>69</v>
      </c>
      <c r="P73" s="42" t="s">
        <v>70</v>
      </c>
      <c r="Q73" s="42" t="s">
        <v>71</v>
      </c>
      <c r="AD73" s="3">
        <v>2012</v>
      </c>
      <c r="AE73">
        <v>14359.279999999999</v>
      </c>
      <c r="AG73" s="41" t="s">
        <v>54</v>
      </c>
      <c r="AH73" s="41">
        <v>12</v>
      </c>
    </row>
    <row r="74" spans="6:38" ht="15" customHeight="1" x14ac:dyDescent="0.25">
      <c r="F74" s="3">
        <v>2013</v>
      </c>
      <c r="G74">
        <v>12469.627272727272</v>
      </c>
      <c r="I74" t="s">
        <v>59</v>
      </c>
      <c r="J74">
        <v>847139.35614527599</v>
      </c>
      <c r="K74">
        <v>90765.326492459615</v>
      </c>
      <c r="L74">
        <v>9.3332926667283314</v>
      </c>
      <c r="M74">
        <v>1.2289021730096214E-7</v>
      </c>
      <c r="N74">
        <v>653677.64224033838</v>
      </c>
      <c r="O74">
        <v>1040601.0700502136</v>
      </c>
      <c r="P74">
        <v>653677.64224033838</v>
      </c>
      <c r="Q74">
        <v>1040601.0700502136</v>
      </c>
      <c r="AD74" s="3">
        <v>2013</v>
      </c>
      <c r="AE74">
        <v>13716.59</v>
      </c>
    </row>
    <row r="75" spans="6:38" ht="15" customHeight="1" thickBot="1" x14ac:dyDescent="0.3">
      <c r="I75" s="41" t="s">
        <v>72</v>
      </c>
      <c r="J75" s="41">
        <v>-414.29673351158635</v>
      </c>
      <c r="K75" s="41">
        <v>45.269354391064638</v>
      </c>
      <c r="L75" s="41">
        <v>-9.1518144909387331</v>
      </c>
      <c r="M75" s="41">
        <v>1.5828116904277592E-7</v>
      </c>
      <c r="N75" s="41">
        <v>-510.78607835620545</v>
      </c>
      <c r="O75" s="41">
        <v>-317.80738866696726</v>
      </c>
      <c r="P75" s="41">
        <v>-510.78607835620545</v>
      </c>
      <c r="Q75" s="41">
        <v>-317.80738866696726</v>
      </c>
      <c r="AD75" s="3">
        <v>2019</v>
      </c>
      <c r="AE75">
        <v>11735.849999999999</v>
      </c>
      <c r="AG75" t="s">
        <v>55</v>
      </c>
    </row>
    <row r="76" spans="6:38" ht="15" customHeight="1" x14ac:dyDescent="0.25">
      <c r="AD76" s="3">
        <v>2020</v>
      </c>
      <c r="AE76">
        <v>12930.270000000002</v>
      </c>
      <c r="AG76" s="42"/>
      <c r="AH76" s="42" t="s">
        <v>60</v>
      </c>
      <c r="AI76" s="42" t="s">
        <v>61</v>
      </c>
      <c r="AJ76" s="42" t="s">
        <v>62</v>
      </c>
      <c r="AK76" s="42" t="s">
        <v>63</v>
      </c>
      <c r="AL76" s="42" t="s">
        <v>64</v>
      </c>
    </row>
    <row r="77" spans="6:38" ht="15" customHeight="1" x14ac:dyDescent="0.25">
      <c r="AG77" t="s">
        <v>56</v>
      </c>
      <c r="AH77">
        <v>1</v>
      </c>
      <c r="AI77">
        <v>61042338.12159346</v>
      </c>
      <c r="AJ77">
        <v>61042338.12159346</v>
      </c>
      <c r="AK77">
        <v>57.687285496127494</v>
      </c>
      <c r="AL77">
        <v>1.8500503246844779E-5</v>
      </c>
    </row>
    <row r="78" spans="6:38" ht="15" customHeight="1" x14ac:dyDescent="0.25">
      <c r="AG78" t="s">
        <v>57</v>
      </c>
      <c r="AH78">
        <v>10</v>
      </c>
      <c r="AI78">
        <v>10581593.083573189</v>
      </c>
      <c r="AJ78">
        <v>1058159.3083573189</v>
      </c>
    </row>
    <row r="79" spans="6:38" ht="15" customHeight="1" thickBot="1" x14ac:dyDescent="0.3">
      <c r="AG79" s="41" t="s">
        <v>58</v>
      </c>
      <c r="AH79" s="41">
        <v>11</v>
      </c>
      <c r="AI79" s="41">
        <v>71623931.205166653</v>
      </c>
      <c r="AJ79" s="41"/>
      <c r="AK79" s="41"/>
      <c r="AL79" s="41"/>
    </row>
    <row r="80" spans="6:38" ht="15" customHeight="1" thickBot="1" x14ac:dyDescent="0.3"/>
    <row r="81" spans="6:41" ht="15" customHeight="1" x14ac:dyDescent="0.25">
      <c r="AG81" s="42"/>
      <c r="AH81" s="42" t="s">
        <v>65</v>
      </c>
      <c r="AI81" s="42" t="s">
        <v>53</v>
      </c>
      <c r="AJ81" s="42" t="s">
        <v>66</v>
      </c>
      <c r="AK81" s="42" t="s">
        <v>67</v>
      </c>
      <c r="AL81" s="42" t="s">
        <v>68</v>
      </c>
      <c r="AM81" s="42" t="s">
        <v>69</v>
      </c>
      <c r="AN81" s="42" t="s">
        <v>70</v>
      </c>
      <c r="AO81" s="42" t="s">
        <v>71</v>
      </c>
    </row>
    <row r="82" spans="6:41" ht="15" customHeight="1" x14ac:dyDescent="0.25">
      <c r="AG82" t="s">
        <v>59</v>
      </c>
      <c r="AH82">
        <v>946803.49679156893</v>
      </c>
      <c r="AI82">
        <v>122567.85017626209</v>
      </c>
      <c r="AJ82">
        <v>7.7247295716616708</v>
      </c>
      <c r="AK82">
        <v>1.59798502647461E-5</v>
      </c>
      <c r="AL82">
        <v>673705.30780940666</v>
      </c>
      <c r="AM82">
        <v>1219901.6857737312</v>
      </c>
      <c r="AN82">
        <v>673705.30780940666</v>
      </c>
      <c r="AO82">
        <v>1219901.6857737312</v>
      </c>
    </row>
    <row r="83" spans="6:41" ht="15" customHeight="1" thickBot="1" x14ac:dyDescent="0.3">
      <c r="F83">
        <v>1997</v>
      </c>
      <c r="G83">
        <v>7351.8727272727247</v>
      </c>
      <c r="I83" t="s">
        <v>48</v>
      </c>
      <c r="AG83" s="41" t="s">
        <v>72</v>
      </c>
      <c r="AH83" s="41">
        <v>-463.07066744730673</v>
      </c>
      <c r="AI83" s="41">
        <v>60.96874007138593</v>
      </c>
      <c r="AJ83" s="41">
        <v>-7.5952146445065987</v>
      </c>
      <c r="AK83" s="41">
        <v>1.8500503246844779E-5</v>
      </c>
      <c r="AL83" s="41">
        <v>-598.91748595701415</v>
      </c>
      <c r="AM83" s="41">
        <v>-327.22384893759931</v>
      </c>
      <c r="AN83" s="41">
        <v>-598.91748595701415</v>
      </c>
      <c r="AO83" s="41">
        <v>-327.22384893759931</v>
      </c>
    </row>
    <row r="84" spans="6:41" ht="15" customHeight="1" thickBot="1" x14ac:dyDescent="0.3">
      <c r="F84" s="3">
        <v>1998</v>
      </c>
      <c r="G84">
        <v>7017.7636363636357</v>
      </c>
    </row>
    <row r="85" spans="6:41" ht="15" customHeight="1" x14ac:dyDescent="0.25">
      <c r="F85" s="3">
        <v>1999</v>
      </c>
      <c r="G85">
        <v>6989.0727272727254</v>
      </c>
      <c r="I85" s="43" t="s">
        <v>49</v>
      </c>
      <c r="J85" s="43"/>
    </row>
    <row r="86" spans="6:41" ht="15" customHeight="1" x14ac:dyDescent="0.25">
      <c r="F86" s="3">
        <v>2000</v>
      </c>
      <c r="G86">
        <v>6706.4363636363641</v>
      </c>
      <c r="I86" t="s">
        <v>50</v>
      </c>
      <c r="J86">
        <v>0.81805295427382896</v>
      </c>
    </row>
    <row r="87" spans="6:41" ht="15" customHeight="1" x14ac:dyDescent="0.25">
      <c r="F87" s="3">
        <v>2001</v>
      </c>
      <c r="G87">
        <v>6736.3727272727265</v>
      </c>
      <c r="I87" t="s">
        <v>51</v>
      </c>
      <c r="J87">
        <v>0.66921063599613928</v>
      </c>
    </row>
    <row r="88" spans="6:41" ht="15" customHeight="1" x14ac:dyDescent="0.25">
      <c r="F88" s="3">
        <v>2002</v>
      </c>
      <c r="G88">
        <v>6965.9727272727268</v>
      </c>
      <c r="I88" t="s">
        <v>52</v>
      </c>
      <c r="J88">
        <v>0.64715801172921528</v>
      </c>
    </row>
    <row r="89" spans="6:41" ht="15" customHeight="1" x14ac:dyDescent="0.25">
      <c r="F89" s="3">
        <v>2003</v>
      </c>
      <c r="G89">
        <v>7385.954545454546</v>
      </c>
      <c r="I89" t="s">
        <v>53</v>
      </c>
      <c r="J89">
        <v>348.95710861573815</v>
      </c>
    </row>
    <row r="90" spans="6:41" ht="15" customHeight="1" thickBot="1" x14ac:dyDescent="0.3">
      <c r="F90" s="3">
        <v>2004</v>
      </c>
      <c r="G90">
        <v>7074.3090909090897</v>
      </c>
      <c r="I90" s="41" t="s">
        <v>54</v>
      </c>
      <c r="J90" s="41">
        <v>17</v>
      </c>
    </row>
    <row r="91" spans="6:41" ht="15" customHeight="1" x14ac:dyDescent="0.25">
      <c r="F91" s="3">
        <v>2005</v>
      </c>
      <c r="G91">
        <v>7051.3727272727265</v>
      </c>
    </row>
    <row r="92" spans="6:41" ht="15" customHeight="1" thickBot="1" x14ac:dyDescent="0.3">
      <c r="F92" s="3">
        <v>2006</v>
      </c>
      <c r="G92">
        <v>7018.4863636363643</v>
      </c>
      <c r="I92" t="s">
        <v>55</v>
      </c>
    </row>
    <row r="93" spans="6:41" ht="15" customHeight="1" x14ac:dyDescent="0.25">
      <c r="F93" s="3">
        <v>2007</v>
      </c>
      <c r="G93">
        <v>7283.4454545454555</v>
      </c>
      <c r="I93" s="42"/>
      <c r="J93" s="42" t="s">
        <v>60</v>
      </c>
      <c r="K93" s="42" t="s">
        <v>61</v>
      </c>
      <c r="L93" s="42" t="s">
        <v>62</v>
      </c>
      <c r="M93" s="42" t="s">
        <v>63</v>
      </c>
      <c r="N93" s="42" t="s">
        <v>64</v>
      </c>
    </row>
    <row r="94" spans="6:41" ht="15" customHeight="1" x14ac:dyDescent="0.25">
      <c r="F94" s="3">
        <v>2008</v>
      </c>
      <c r="G94">
        <v>8188.2181818181816</v>
      </c>
      <c r="I94" t="s">
        <v>56</v>
      </c>
      <c r="J94">
        <v>1</v>
      </c>
      <c r="K94">
        <v>3695274.0847120145</v>
      </c>
      <c r="L94">
        <v>3695274.0847120145</v>
      </c>
      <c r="M94">
        <v>30.346077087971103</v>
      </c>
      <c r="N94">
        <v>6.0063643242665286E-5</v>
      </c>
    </row>
    <row r="95" spans="6:41" ht="15" customHeight="1" x14ac:dyDescent="0.25">
      <c r="F95" s="3">
        <v>2009</v>
      </c>
      <c r="G95">
        <v>8177.4818181818191</v>
      </c>
      <c r="I95" t="s">
        <v>57</v>
      </c>
      <c r="J95">
        <v>15</v>
      </c>
      <c r="K95">
        <v>1826565.9548018414</v>
      </c>
      <c r="L95">
        <v>121771.06365345609</v>
      </c>
    </row>
    <row r="96" spans="6:41" ht="15" customHeight="1" thickBot="1" x14ac:dyDescent="0.3">
      <c r="F96" s="3">
        <v>2010</v>
      </c>
      <c r="G96">
        <v>8183.4363636363623</v>
      </c>
      <c r="I96" s="41" t="s">
        <v>58</v>
      </c>
      <c r="J96" s="41">
        <v>16</v>
      </c>
      <c r="K96" s="41">
        <v>5521840.0395138562</v>
      </c>
      <c r="L96" s="41"/>
      <c r="M96" s="41"/>
      <c r="N96" s="41"/>
    </row>
    <row r="97" spans="6:17" ht="15" customHeight="1" thickBot="1" x14ac:dyDescent="0.3">
      <c r="F97" s="3">
        <v>2011</v>
      </c>
      <c r="G97">
        <v>8219.7181818181816</v>
      </c>
    </row>
    <row r="98" spans="6:17" ht="15" customHeight="1" x14ac:dyDescent="0.25">
      <c r="F98" s="3">
        <v>2012</v>
      </c>
      <c r="G98">
        <v>8203.4909090909077</v>
      </c>
      <c r="I98" s="42"/>
      <c r="J98" s="42" t="s">
        <v>65</v>
      </c>
      <c r="K98" s="42" t="s">
        <v>53</v>
      </c>
      <c r="L98" s="42" t="s">
        <v>66</v>
      </c>
      <c r="M98" s="42" t="s">
        <v>67</v>
      </c>
      <c r="N98" s="42" t="s">
        <v>68</v>
      </c>
      <c r="O98" s="42" t="s">
        <v>69</v>
      </c>
      <c r="P98" s="42" t="s">
        <v>70</v>
      </c>
      <c r="Q98" s="42" t="s">
        <v>71</v>
      </c>
    </row>
    <row r="99" spans="6:17" ht="15" customHeight="1" x14ac:dyDescent="0.25">
      <c r="F99" s="3">
        <v>2013</v>
      </c>
      <c r="G99">
        <v>8175.5545454545454</v>
      </c>
      <c r="I99" t="s">
        <v>59</v>
      </c>
      <c r="J99">
        <v>-183358.20767602502</v>
      </c>
      <c r="K99">
        <v>34638.385522996541</v>
      </c>
      <c r="L99">
        <v>-5.293497514608263</v>
      </c>
      <c r="M99">
        <v>9.0156507479219761E-5</v>
      </c>
      <c r="N99">
        <v>-257188.17875794024</v>
      </c>
      <c r="O99">
        <v>-109528.23659410978</v>
      </c>
      <c r="P99">
        <v>-257188.17875794024</v>
      </c>
      <c r="Q99">
        <v>-109528.23659410978</v>
      </c>
    </row>
    <row r="100" spans="6:17" ht="15" customHeight="1" thickBot="1" x14ac:dyDescent="0.3">
      <c r="I100" s="41" t="s">
        <v>72</v>
      </c>
      <c r="J100" s="41">
        <v>95.168504901960816</v>
      </c>
      <c r="K100" s="41">
        <v>17.27595118500588</v>
      </c>
      <c r="L100" s="41">
        <v>5.5087273564745507</v>
      </c>
      <c r="M100" s="41">
        <v>6.0063643242665401E-5</v>
      </c>
      <c r="N100" s="41">
        <v>58.345686599567188</v>
      </c>
      <c r="O100" s="41">
        <v>131.99132320435444</v>
      </c>
      <c r="P100" s="41">
        <v>58.345686599567188</v>
      </c>
      <c r="Q100" s="41">
        <v>131.99132320435444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1"/>
  <sheetViews>
    <sheetView topLeftCell="W1" workbookViewId="0">
      <selection activeCell="AG16" sqref="AG16"/>
    </sheetView>
  </sheetViews>
  <sheetFormatPr defaultColWidth="15.140625" defaultRowHeight="15" customHeight="1" x14ac:dyDescent="0.25"/>
  <cols>
    <col min="1" max="28" width="7.5703125" customWidth="1"/>
  </cols>
  <sheetData>
    <row r="1" spans="1:33" ht="15" customHeight="1" x14ac:dyDescent="0.25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33" ht="15" customHeight="1" x14ac:dyDescent="0.25">
      <c r="A3" s="3"/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</row>
    <row r="4" spans="1:33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178.95</v>
      </c>
      <c r="M4" s="3">
        <v>138.63</v>
      </c>
      <c r="N4" s="3">
        <v>204.62</v>
      </c>
      <c r="O4">
        <v>218.07999999999998</v>
      </c>
      <c r="P4">
        <v>222.57</v>
      </c>
      <c r="Q4">
        <v>222.41000000000003</v>
      </c>
      <c r="R4">
        <v>236.89999999999998</v>
      </c>
      <c r="S4">
        <v>239.95999999999998</v>
      </c>
      <c r="T4">
        <v>258.28000000000003</v>
      </c>
      <c r="U4">
        <v>260.97000000000003</v>
      </c>
      <c r="V4">
        <v>265.90000000000003</v>
      </c>
      <c r="W4">
        <v>263.45999999999998</v>
      </c>
      <c r="X4">
        <v>256</v>
      </c>
      <c r="Y4">
        <v>258.58999999999997</v>
      </c>
      <c r="AE4">
        <v>90.649999999999991</v>
      </c>
      <c r="AF4">
        <v>91.7</v>
      </c>
      <c r="AG4">
        <v>87.32</v>
      </c>
    </row>
    <row r="5" spans="1:33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129.94999999999999</v>
      </c>
      <c r="M5" s="3">
        <v>127.28</v>
      </c>
      <c r="N5" s="3">
        <v>135.68</v>
      </c>
      <c r="O5">
        <v>144.35999999999999</v>
      </c>
      <c r="P5">
        <v>150.64000000000001</v>
      </c>
      <c r="Q5">
        <v>137.15</v>
      </c>
      <c r="R5">
        <v>136.76</v>
      </c>
      <c r="S5">
        <v>156.02000000000001</v>
      </c>
      <c r="T5">
        <v>165.16000000000003</v>
      </c>
      <c r="U5">
        <v>161.25999999999996</v>
      </c>
      <c r="V5">
        <v>158.43</v>
      </c>
      <c r="W5">
        <v>156.55000000000001</v>
      </c>
      <c r="X5">
        <v>157.47999999999999</v>
      </c>
      <c r="Y5">
        <v>153.88999999999999</v>
      </c>
      <c r="AE5">
        <v>52.16</v>
      </c>
      <c r="AF5">
        <v>72.56</v>
      </c>
      <c r="AG5">
        <v>61.3</v>
      </c>
    </row>
    <row r="6" spans="1:33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>
        <v>223.92</v>
      </c>
      <c r="M6" s="3">
        <v>232.73</v>
      </c>
      <c r="N6" s="3">
        <v>218.99</v>
      </c>
      <c r="O6">
        <v>241</v>
      </c>
      <c r="P6">
        <v>238.73000000000002</v>
      </c>
      <c r="Q6">
        <v>249.75</v>
      </c>
      <c r="R6">
        <v>256.40999999999997</v>
      </c>
      <c r="S6">
        <v>248.83000000000004</v>
      </c>
      <c r="T6">
        <v>290.49000000000007</v>
      </c>
      <c r="U6">
        <v>281.15999999999997</v>
      </c>
      <c r="V6">
        <v>285.75</v>
      </c>
      <c r="W6">
        <v>289.59000000000003</v>
      </c>
      <c r="X6">
        <v>294.17</v>
      </c>
      <c r="Y6">
        <v>283.99</v>
      </c>
      <c r="AE6">
        <v>121.39000000000001</v>
      </c>
      <c r="AF6">
        <v>118.83</v>
      </c>
      <c r="AG6">
        <v>101.92</v>
      </c>
    </row>
    <row r="7" spans="1:33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>
        <v>239.12</v>
      </c>
      <c r="M7" s="3">
        <v>240.75</v>
      </c>
      <c r="N7" s="3">
        <v>244.08</v>
      </c>
      <c r="O7">
        <v>252.57</v>
      </c>
      <c r="P7">
        <v>266.08</v>
      </c>
      <c r="Q7">
        <v>231.21000000000004</v>
      </c>
      <c r="R7">
        <v>236.13</v>
      </c>
      <c r="S7">
        <v>264.15000000000003</v>
      </c>
      <c r="T7">
        <v>309.77</v>
      </c>
      <c r="U7">
        <v>301.33000000000004</v>
      </c>
      <c r="V7">
        <v>312.81</v>
      </c>
      <c r="W7">
        <v>307.46999999999997</v>
      </c>
      <c r="X7">
        <v>318.22000000000003</v>
      </c>
      <c r="Y7">
        <v>324.36</v>
      </c>
      <c r="AE7">
        <v>133.10999999999996</v>
      </c>
      <c r="AF7">
        <v>138.66999999999999</v>
      </c>
      <c r="AG7">
        <v>134.19999999999999</v>
      </c>
    </row>
    <row r="8" spans="1:33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>
        <v>178.85</v>
      </c>
      <c r="M8" s="3">
        <v>175</v>
      </c>
      <c r="N8" s="3">
        <v>187.07</v>
      </c>
      <c r="O8">
        <v>202.03</v>
      </c>
      <c r="P8">
        <v>191.06</v>
      </c>
      <c r="Q8">
        <v>203.62000000000003</v>
      </c>
      <c r="R8">
        <v>200.97000000000003</v>
      </c>
      <c r="S8">
        <v>196.87</v>
      </c>
      <c r="T8">
        <v>244.95000000000002</v>
      </c>
      <c r="U8">
        <v>220.71</v>
      </c>
      <c r="V8">
        <v>224.81</v>
      </c>
      <c r="W8">
        <v>224.47000000000003</v>
      </c>
      <c r="X8">
        <v>226.19</v>
      </c>
      <c r="Y8">
        <v>229.55</v>
      </c>
      <c r="AE8">
        <v>105.46</v>
      </c>
      <c r="AF8">
        <v>138.86000000000001</v>
      </c>
      <c r="AG8">
        <v>132.03</v>
      </c>
    </row>
    <row r="9" spans="1:33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>
        <v>106.6</v>
      </c>
      <c r="M9" s="3">
        <v>111.16</v>
      </c>
      <c r="N9" s="3">
        <v>110.85</v>
      </c>
      <c r="O9">
        <v>112.90999999999998</v>
      </c>
      <c r="P9">
        <v>111.57999999999998</v>
      </c>
      <c r="Q9">
        <v>112.20999999999998</v>
      </c>
      <c r="R9">
        <v>115.96000000000001</v>
      </c>
      <c r="S9">
        <v>115.25</v>
      </c>
      <c r="T9">
        <v>133.94999999999999</v>
      </c>
      <c r="U9">
        <v>126.75000000000001</v>
      </c>
      <c r="V9">
        <v>127.56</v>
      </c>
      <c r="W9">
        <v>126.74999999999999</v>
      </c>
      <c r="X9">
        <v>127.38</v>
      </c>
      <c r="Y9">
        <v>123.17</v>
      </c>
      <c r="AE9">
        <v>67.940000000000012</v>
      </c>
      <c r="AF9">
        <v>79.92</v>
      </c>
      <c r="AG9">
        <v>75.16</v>
      </c>
    </row>
    <row r="10" spans="1:33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150.27000000000001</v>
      </c>
      <c r="M10" s="3">
        <v>160.79</v>
      </c>
      <c r="N10" s="3">
        <v>160.66999999999999</v>
      </c>
      <c r="O10">
        <v>214.67</v>
      </c>
      <c r="P10">
        <v>127.7</v>
      </c>
      <c r="Q10">
        <v>137.91</v>
      </c>
      <c r="R10">
        <v>170.67000000000002</v>
      </c>
      <c r="S10">
        <v>167.57000000000002</v>
      </c>
      <c r="T10">
        <v>177.28</v>
      </c>
      <c r="U10">
        <v>203.58999999999997</v>
      </c>
      <c r="V10">
        <v>193.44</v>
      </c>
      <c r="W10">
        <v>192.81</v>
      </c>
      <c r="X10">
        <v>194.02</v>
      </c>
      <c r="Y10">
        <v>189.64</v>
      </c>
      <c r="AE10">
        <v>76.089999999999989</v>
      </c>
      <c r="AF10">
        <v>78.36</v>
      </c>
      <c r="AG10">
        <v>82.44</v>
      </c>
    </row>
    <row r="11" spans="1:33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230.74</v>
      </c>
      <c r="M11" s="3">
        <v>239.94</v>
      </c>
      <c r="N11" s="3">
        <v>210.28</v>
      </c>
      <c r="O11">
        <v>213.61999999999998</v>
      </c>
      <c r="P11">
        <v>205.82</v>
      </c>
      <c r="Q11">
        <v>305.52000000000004</v>
      </c>
      <c r="R11">
        <v>284.13</v>
      </c>
      <c r="S11">
        <v>293</v>
      </c>
      <c r="T11">
        <v>328.15000000000003</v>
      </c>
      <c r="U11">
        <v>285.88999999999993</v>
      </c>
      <c r="V11">
        <v>365.68999999999994</v>
      </c>
      <c r="W11">
        <v>364.25</v>
      </c>
      <c r="X11">
        <v>370.13</v>
      </c>
      <c r="Y11">
        <v>349.22</v>
      </c>
      <c r="AE11">
        <v>110.67999999999999</v>
      </c>
      <c r="AF11">
        <v>144.41999999999999</v>
      </c>
      <c r="AG11">
        <v>129.65</v>
      </c>
    </row>
    <row r="12" spans="1:33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156.22</v>
      </c>
      <c r="M12" s="3">
        <v>143.75</v>
      </c>
      <c r="N12" s="3">
        <v>219.5</v>
      </c>
      <c r="O12">
        <v>169.57</v>
      </c>
      <c r="P12">
        <v>259.25</v>
      </c>
      <c r="Q12">
        <v>140.71</v>
      </c>
      <c r="R12">
        <v>128.47</v>
      </c>
      <c r="S12">
        <v>130.21999999999997</v>
      </c>
      <c r="T12">
        <v>151.07999999999998</v>
      </c>
      <c r="U12">
        <v>167.58</v>
      </c>
      <c r="V12">
        <v>165.43999999999997</v>
      </c>
      <c r="W12">
        <v>163.45999999999998</v>
      </c>
      <c r="X12">
        <v>162.63</v>
      </c>
      <c r="Y12">
        <v>155.83000000000001</v>
      </c>
      <c r="AE12">
        <v>82.54</v>
      </c>
      <c r="AF12">
        <v>80.92</v>
      </c>
      <c r="AG12">
        <v>72.459999999999994</v>
      </c>
    </row>
    <row r="13" spans="1:33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196.14</v>
      </c>
      <c r="M13" s="3">
        <v>242.7</v>
      </c>
      <c r="N13" s="3">
        <v>189.83</v>
      </c>
      <c r="O13">
        <v>206.15</v>
      </c>
      <c r="P13">
        <v>198.70999999999998</v>
      </c>
      <c r="Q13">
        <v>213.04999999999998</v>
      </c>
      <c r="R13">
        <v>211.03</v>
      </c>
      <c r="S13">
        <v>220.48999999999998</v>
      </c>
      <c r="T13">
        <v>253.60000000000002</v>
      </c>
      <c r="U13">
        <v>129.69</v>
      </c>
      <c r="V13">
        <v>228.20999999999998</v>
      </c>
      <c r="W13">
        <v>164.29</v>
      </c>
      <c r="X13">
        <v>195.25</v>
      </c>
      <c r="Y13">
        <v>192.4</v>
      </c>
      <c r="AE13">
        <v>31.930000000000003</v>
      </c>
      <c r="AF13">
        <v>15.5</v>
      </c>
      <c r="AG13">
        <v>5.27</v>
      </c>
    </row>
    <row r="14" spans="1:33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>
        <v>303.27999999999997</v>
      </c>
      <c r="M14" s="3">
        <v>311.41000000000003</v>
      </c>
      <c r="N14" s="3">
        <v>344.69</v>
      </c>
      <c r="O14">
        <v>422.05</v>
      </c>
      <c r="P14">
        <v>422.33999999999992</v>
      </c>
      <c r="Q14">
        <v>415.61</v>
      </c>
      <c r="R14">
        <v>334.27</v>
      </c>
      <c r="S14">
        <v>297.95999999999998</v>
      </c>
      <c r="T14">
        <v>319.84000000000003</v>
      </c>
      <c r="U14">
        <v>366.92999999999995</v>
      </c>
      <c r="V14">
        <v>359.11999999999995</v>
      </c>
      <c r="W14">
        <v>364.01</v>
      </c>
      <c r="X14">
        <v>373.28</v>
      </c>
      <c r="Y14">
        <v>365.62</v>
      </c>
      <c r="AE14">
        <v>29.54</v>
      </c>
      <c r="AF14">
        <v>179.37</v>
      </c>
      <c r="AG14">
        <v>150.5</v>
      </c>
    </row>
    <row r="15" spans="1:33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>
        <v>212.65</v>
      </c>
      <c r="M15" s="3">
        <v>216.93</v>
      </c>
      <c r="N15" s="3">
        <v>210.65</v>
      </c>
      <c r="O15">
        <v>245.17000000000002</v>
      </c>
      <c r="P15">
        <v>241.14000000000001</v>
      </c>
      <c r="Q15">
        <v>212.58</v>
      </c>
      <c r="R15">
        <v>224.02999999999997</v>
      </c>
      <c r="S15">
        <v>233.94</v>
      </c>
      <c r="T15">
        <v>269.59999999999997</v>
      </c>
      <c r="U15">
        <v>272.09000000000003</v>
      </c>
      <c r="V15">
        <v>174.48</v>
      </c>
      <c r="W15">
        <v>197.38000000000002</v>
      </c>
      <c r="X15">
        <v>196.41</v>
      </c>
      <c r="Y15">
        <v>203.6</v>
      </c>
      <c r="AE15">
        <v>98.049999999999983</v>
      </c>
      <c r="AF15">
        <v>101.12</v>
      </c>
      <c r="AG15">
        <v>92.74</v>
      </c>
    </row>
    <row r="16" spans="1:33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231.17</v>
      </c>
      <c r="M16" s="3">
        <v>235.31</v>
      </c>
      <c r="N16" s="3">
        <v>236.27</v>
      </c>
      <c r="O16">
        <v>258.29000000000002</v>
      </c>
      <c r="P16">
        <v>270.06</v>
      </c>
      <c r="Q16">
        <v>258.60000000000002</v>
      </c>
      <c r="R16">
        <v>252.4</v>
      </c>
      <c r="S16">
        <v>266.88</v>
      </c>
      <c r="T16">
        <v>297.82000000000005</v>
      </c>
      <c r="U16">
        <v>312.19</v>
      </c>
      <c r="V16">
        <v>302.13</v>
      </c>
      <c r="W16">
        <v>292.69</v>
      </c>
      <c r="X16">
        <v>300.87</v>
      </c>
      <c r="Y16">
        <v>295.36</v>
      </c>
      <c r="AE16">
        <v>150.73000000000002</v>
      </c>
      <c r="AF16">
        <v>176.71</v>
      </c>
      <c r="AG16">
        <v>168.34</v>
      </c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359.65</v>
      </c>
      <c r="M17" s="3">
        <v>360.76</v>
      </c>
      <c r="N17" s="3">
        <v>372.53</v>
      </c>
      <c r="O17">
        <v>329.88</v>
      </c>
      <c r="P17">
        <v>320.21000000000004</v>
      </c>
      <c r="Q17">
        <v>331.43</v>
      </c>
      <c r="R17">
        <v>369.48</v>
      </c>
      <c r="S17">
        <v>429.27</v>
      </c>
      <c r="T17">
        <v>516.27</v>
      </c>
      <c r="U17">
        <v>449.3</v>
      </c>
      <c r="V17">
        <v>453.86</v>
      </c>
      <c r="W17">
        <v>450.68</v>
      </c>
      <c r="X17">
        <v>430.95</v>
      </c>
      <c r="Y17">
        <v>428.42</v>
      </c>
      <c r="AE17">
        <v>222.92000000000002</v>
      </c>
      <c r="AF17">
        <v>233.21</v>
      </c>
      <c r="AG17">
        <v>220.63</v>
      </c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>
        <v>210.76</v>
      </c>
      <c r="M18" s="3">
        <v>221.02</v>
      </c>
      <c r="N18" s="3">
        <v>223.08</v>
      </c>
      <c r="O18">
        <v>262.92</v>
      </c>
      <c r="P18">
        <v>267.70000000000005</v>
      </c>
      <c r="Q18">
        <v>235.67000000000002</v>
      </c>
      <c r="R18">
        <v>222.25</v>
      </c>
      <c r="S18">
        <v>245.7</v>
      </c>
      <c r="T18">
        <v>292.45000000000005</v>
      </c>
      <c r="U18">
        <v>365.62</v>
      </c>
      <c r="V18">
        <v>264.49</v>
      </c>
      <c r="W18">
        <v>336.75</v>
      </c>
      <c r="X18">
        <v>340.82</v>
      </c>
      <c r="Y18">
        <v>331.94</v>
      </c>
      <c r="AE18">
        <v>115.65999999999997</v>
      </c>
      <c r="AF18">
        <v>118.58</v>
      </c>
      <c r="AG18">
        <v>133.08000000000001</v>
      </c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>
        <v>188.74</v>
      </c>
      <c r="M19" s="3">
        <v>185.01</v>
      </c>
      <c r="N19" s="3">
        <v>183.68</v>
      </c>
      <c r="O19">
        <v>199.06</v>
      </c>
      <c r="P19">
        <v>195.73999999999998</v>
      </c>
      <c r="Q19">
        <v>208.66</v>
      </c>
      <c r="R19">
        <v>196.74999999999997</v>
      </c>
      <c r="S19">
        <v>207.48</v>
      </c>
      <c r="T19">
        <v>247.81000000000003</v>
      </c>
      <c r="U19">
        <v>252.23999999999998</v>
      </c>
      <c r="V19">
        <v>255.79000000000002</v>
      </c>
      <c r="W19">
        <v>254.39</v>
      </c>
      <c r="X19">
        <v>253.45</v>
      </c>
      <c r="Y19">
        <v>256.62</v>
      </c>
      <c r="AE19">
        <v>136.98999999999998</v>
      </c>
      <c r="AF19">
        <v>135.94</v>
      </c>
      <c r="AG19">
        <v>133.19999999999999</v>
      </c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v>291.72000000000003</v>
      </c>
      <c r="M20" s="3">
        <v>278.92</v>
      </c>
      <c r="N20" s="3">
        <v>282.33</v>
      </c>
      <c r="O20">
        <v>309.57</v>
      </c>
      <c r="P20">
        <v>287.71000000000004</v>
      </c>
      <c r="Q20">
        <v>287.72000000000003</v>
      </c>
      <c r="R20">
        <v>274.40999999999997</v>
      </c>
      <c r="S20">
        <v>280.35000000000002</v>
      </c>
      <c r="T20">
        <v>306.26</v>
      </c>
      <c r="U20">
        <v>319.43</v>
      </c>
      <c r="V20">
        <v>319.72000000000003</v>
      </c>
      <c r="W20">
        <v>332.59000000000003</v>
      </c>
      <c r="X20">
        <v>339.51</v>
      </c>
      <c r="Y20">
        <v>343.23</v>
      </c>
      <c r="AE20">
        <v>178.05</v>
      </c>
      <c r="AF20">
        <v>182.7</v>
      </c>
      <c r="AG20">
        <v>157.91999999999999</v>
      </c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>
        <v>277.18</v>
      </c>
      <c r="M21" s="3">
        <v>320.01</v>
      </c>
      <c r="N21" s="3">
        <v>351.76</v>
      </c>
      <c r="O21">
        <v>291.62</v>
      </c>
      <c r="P21">
        <v>268.36</v>
      </c>
      <c r="Q21">
        <v>270.49</v>
      </c>
      <c r="R21">
        <v>281.38</v>
      </c>
      <c r="S21">
        <v>290.85000000000002</v>
      </c>
      <c r="T21">
        <v>316.33000000000004</v>
      </c>
      <c r="U21">
        <v>319.94</v>
      </c>
      <c r="V21">
        <v>317.29000000000002</v>
      </c>
      <c r="W21">
        <v>329.89</v>
      </c>
      <c r="X21">
        <v>337.48</v>
      </c>
      <c r="Y21">
        <v>325.20999999999998</v>
      </c>
      <c r="AE21">
        <v>66.339999999999989</v>
      </c>
      <c r="AF21">
        <v>50.15</v>
      </c>
      <c r="AG21">
        <v>19.079999999999998</v>
      </c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>
        <v>172.25</v>
      </c>
      <c r="M22" s="3">
        <v>159.61000000000001</v>
      </c>
      <c r="N22" s="3">
        <v>161.86000000000001</v>
      </c>
      <c r="O22">
        <v>127.95</v>
      </c>
      <c r="P22">
        <v>126.67</v>
      </c>
      <c r="Q22">
        <v>128.22</v>
      </c>
      <c r="R22">
        <v>186.94000000000003</v>
      </c>
      <c r="S22">
        <v>222.97000000000003</v>
      </c>
      <c r="T22">
        <v>282.36</v>
      </c>
      <c r="U22">
        <v>178.84</v>
      </c>
      <c r="V22">
        <v>140.89999999999998</v>
      </c>
      <c r="W22">
        <v>182.10999999999999</v>
      </c>
      <c r="X22">
        <v>183.67</v>
      </c>
      <c r="Y22">
        <v>188.28</v>
      </c>
      <c r="AE22">
        <v>87.759999999999977</v>
      </c>
      <c r="AF22">
        <v>91.06</v>
      </c>
      <c r="AG22">
        <v>72.36</v>
      </c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295.61</v>
      </c>
      <c r="M23" s="3">
        <v>288.07</v>
      </c>
      <c r="N23" s="3">
        <v>281.95999999999998</v>
      </c>
      <c r="O23">
        <v>347.36</v>
      </c>
      <c r="P23">
        <v>328.53</v>
      </c>
      <c r="Q23">
        <v>340.70000000000005</v>
      </c>
      <c r="R23">
        <v>286.45999999999998</v>
      </c>
      <c r="S23">
        <v>240.06</v>
      </c>
      <c r="T23">
        <v>235.20000000000002</v>
      </c>
      <c r="U23">
        <v>388.36</v>
      </c>
      <c r="V23">
        <v>376.05999999999995</v>
      </c>
      <c r="W23">
        <v>378.33000000000004</v>
      </c>
      <c r="X23">
        <v>383.52</v>
      </c>
      <c r="Y23">
        <v>385.61</v>
      </c>
      <c r="AE23">
        <v>227.89000000000001</v>
      </c>
      <c r="AF23">
        <v>216.76</v>
      </c>
      <c r="AG23">
        <v>205.3</v>
      </c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>
        <v>138.91999999999999</v>
      </c>
      <c r="M24" s="3">
        <v>146.57</v>
      </c>
      <c r="N24" s="3">
        <v>167.07</v>
      </c>
      <c r="O24">
        <v>157</v>
      </c>
      <c r="P24">
        <v>145.15</v>
      </c>
      <c r="Q24">
        <v>145.82</v>
      </c>
      <c r="R24">
        <v>137.74</v>
      </c>
      <c r="S24">
        <v>134.87</v>
      </c>
      <c r="T24">
        <v>149.47999999999999</v>
      </c>
      <c r="U24">
        <v>143.84</v>
      </c>
      <c r="V24">
        <v>141.53000000000003</v>
      </c>
      <c r="W24">
        <v>150.01999999999998</v>
      </c>
      <c r="X24">
        <v>150.84</v>
      </c>
      <c r="Y24">
        <v>154.55000000000001</v>
      </c>
      <c r="AE24">
        <v>86.15</v>
      </c>
      <c r="AF24">
        <v>101.36</v>
      </c>
      <c r="AG24">
        <v>96.91</v>
      </c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>
        <v>168.29</v>
      </c>
      <c r="M25" s="3">
        <v>159.02000000000001</v>
      </c>
      <c r="N25" s="3">
        <v>166.49</v>
      </c>
      <c r="O25">
        <v>186.62</v>
      </c>
      <c r="P25">
        <v>163.75</v>
      </c>
      <c r="Q25">
        <v>169.68</v>
      </c>
      <c r="R25">
        <v>168.21000000000004</v>
      </c>
      <c r="S25">
        <v>184.12</v>
      </c>
      <c r="T25">
        <v>197.49000000000004</v>
      </c>
      <c r="U25">
        <v>174.26</v>
      </c>
      <c r="V25">
        <v>225.01999999999998</v>
      </c>
      <c r="W25">
        <v>183.69000000000003</v>
      </c>
      <c r="X25">
        <v>177.7</v>
      </c>
      <c r="Y25">
        <v>166.68</v>
      </c>
      <c r="AE25">
        <v>93.970000000000013</v>
      </c>
      <c r="AF25">
        <v>102.75</v>
      </c>
      <c r="AG25">
        <v>94.72</v>
      </c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>
        <v>73.17</v>
      </c>
      <c r="M26" s="3">
        <v>78.92</v>
      </c>
      <c r="N26" s="3">
        <v>82.22</v>
      </c>
      <c r="O26">
        <v>88.56</v>
      </c>
      <c r="P26">
        <v>82.67</v>
      </c>
      <c r="Q26">
        <v>84.220000000000013</v>
      </c>
      <c r="R26">
        <v>89.77</v>
      </c>
      <c r="S26">
        <v>92.759999999999991</v>
      </c>
      <c r="T26">
        <v>93.81</v>
      </c>
      <c r="U26">
        <v>105.52000000000001</v>
      </c>
      <c r="V26">
        <v>117.97999999999999</v>
      </c>
      <c r="W26">
        <v>128.42000000000002</v>
      </c>
      <c r="X26">
        <v>142.49</v>
      </c>
      <c r="Y26">
        <v>143.55000000000001</v>
      </c>
      <c r="AE26">
        <v>55.4</v>
      </c>
      <c r="AF26">
        <v>55.86</v>
      </c>
      <c r="AG26">
        <v>50.57</v>
      </c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>
        <v>175.66</v>
      </c>
      <c r="M27" s="3">
        <v>42.55</v>
      </c>
      <c r="N27" s="3">
        <v>21.34</v>
      </c>
      <c r="O27">
        <v>29.480000000000004</v>
      </c>
      <c r="P27">
        <v>50.399999999999991</v>
      </c>
      <c r="Q27">
        <v>103.15</v>
      </c>
      <c r="R27">
        <v>107.18</v>
      </c>
      <c r="S27">
        <v>113.01999999999998</v>
      </c>
      <c r="T27">
        <v>128.31</v>
      </c>
      <c r="U27">
        <v>158.87</v>
      </c>
      <c r="V27">
        <v>167.34</v>
      </c>
      <c r="W27">
        <v>151.54999999999998</v>
      </c>
      <c r="X27">
        <v>162.97</v>
      </c>
      <c r="Y27">
        <v>155.97999999999999</v>
      </c>
      <c r="AE27">
        <v>107.68</v>
      </c>
      <c r="AF27">
        <v>100.59</v>
      </c>
      <c r="AG27">
        <v>68.959999999999994</v>
      </c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>
        <v>198.77</v>
      </c>
      <c r="M28" s="3">
        <v>199.62</v>
      </c>
      <c r="N28" s="3">
        <v>199.89</v>
      </c>
      <c r="O28">
        <v>215.09999999999997</v>
      </c>
      <c r="P28">
        <v>177.19</v>
      </c>
      <c r="Q28">
        <v>172.03000000000003</v>
      </c>
      <c r="R28">
        <v>198.36</v>
      </c>
      <c r="S28">
        <v>202.95999999999998</v>
      </c>
      <c r="T28">
        <v>219.72000000000003</v>
      </c>
      <c r="U28">
        <v>175.77000000000004</v>
      </c>
      <c r="V28">
        <v>196.20999999999998</v>
      </c>
      <c r="W28">
        <v>162.04</v>
      </c>
      <c r="X28">
        <v>224.95</v>
      </c>
      <c r="Y28">
        <v>326.72000000000003</v>
      </c>
      <c r="AE28">
        <v>140.69999999999999</v>
      </c>
      <c r="AF28">
        <v>104.75</v>
      </c>
      <c r="AG28">
        <v>180.42</v>
      </c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269.16000000000003</v>
      </c>
      <c r="M29" s="3">
        <v>269.14</v>
      </c>
      <c r="N29" s="3">
        <v>275.06</v>
      </c>
      <c r="O29">
        <v>293.06999999999994</v>
      </c>
      <c r="P29">
        <v>282.7</v>
      </c>
      <c r="Q29">
        <v>294.46999999999997</v>
      </c>
      <c r="R29">
        <v>277.63</v>
      </c>
      <c r="S29">
        <v>279.99</v>
      </c>
      <c r="T29">
        <v>312.81000000000006</v>
      </c>
      <c r="U29">
        <v>312.18</v>
      </c>
      <c r="V29">
        <v>316.50000000000006</v>
      </c>
      <c r="W29">
        <v>331.56</v>
      </c>
      <c r="X29">
        <v>334.52</v>
      </c>
      <c r="Y29">
        <v>335.88</v>
      </c>
      <c r="AE29">
        <v>174.97</v>
      </c>
      <c r="AF29">
        <v>168.33</v>
      </c>
      <c r="AG29">
        <v>147.33000000000001</v>
      </c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v>445.11</v>
      </c>
      <c r="M30" s="3">
        <v>437.57</v>
      </c>
      <c r="N30" s="3">
        <v>440.98</v>
      </c>
      <c r="O30">
        <v>437.7600000000001</v>
      </c>
      <c r="P30">
        <v>428.42</v>
      </c>
      <c r="Q30">
        <v>431.12</v>
      </c>
      <c r="R30">
        <v>414.63999999999993</v>
      </c>
      <c r="S30">
        <v>447.63</v>
      </c>
      <c r="T30">
        <v>505.58999999999992</v>
      </c>
      <c r="U30">
        <v>519.99</v>
      </c>
      <c r="V30">
        <v>485.76</v>
      </c>
      <c r="W30">
        <v>540.29</v>
      </c>
      <c r="X30">
        <v>479.99</v>
      </c>
      <c r="Y30">
        <v>385.41</v>
      </c>
      <c r="AE30">
        <v>365.23999999999995</v>
      </c>
      <c r="AF30">
        <v>331.07</v>
      </c>
      <c r="AG30">
        <v>245.76</v>
      </c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>
        <v>210.88</v>
      </c>
      <c r="M31" s="3">
        <v>204.73</v>
      </c>
      <c r="N31" s="3">
        <v>200.16</v>
      </c>
      <c r="O31">
        <v>235.51999999999998</v>
      </c>
      <c r="P31">
        <v>203.77</v>
      </c>
      <c r="Q31">
        <v>217.56</v>
      </c>
      <c r="R31">
        <v>221.06399999999999</v>
      </c>
      <c r="S31">
        <v>232.76</v>
      </c>
      <c r="T31">
        <v>246.47</v>
      </c>
      <c r="U31">
        <v>244.35999999999999</v>
      </c>
      <c r="V31">
        <v>247.29</v>
      </c>
      <c r="W31">
        <v>259.2</v>
      </c>
      <c r="X31">
        <v>265.67</v>
      </c>
      <c r="Y31">
        <v>259.76</v>
      </c>
      <c r="AE31">
        <v>198.91</v>
      </c>
      <c r="AF31">
        <v>233.34</v>
      </c>
      <c r="AG31">
        <v>225.42</v>
      </c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v>141.9</v>
      </c>
      <c r="M32" s="3">
        <v>127.76</v>
      </c>
      <c r="N32" s="3">
        <v>124.57</v>
      </c>
      <c r="O32">
        <v>128.76000000000002</v>
      </c>
      <c r="P32">
        <v>136.26999999999998</v>
      </c>
      <c r="Q32">
        <v>136.53</v>
      </c>
      <c r="R32">
        <v>141.85</v>
      </c>
      <c r="S32">
        <v>154.41</v>
      </c>
      <c r="T32">
        <v>160.25</v>
      </c>
      <c r="U32">
        <v>162.07</v>
      </c>
      <c r="V32">
        <v>175.46</v>
      </c>
      <c r="W32">
        <v>130.88</v>
      </c>
      <c r="X32">
        <v>129.94</v>
      </c>
      <c r="Y32">
        <v>162.79</v>
      </c>
      <c r="AE32">
        <v>74.53</v>
      </c>
      <c r="AF32">
        <v>56.35</v>
      </c>
      <c r="AG32">
        <v>49.75</v>
      </c>
    </row>
    <row r="33" spans="1:33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>
        <v>228.31</v>
      </c>
      <c r="M33" s="3">
        <v>267.08</v>
      </c>
      <c r="N33" s="3">
        <v>258.5</v>
      </c>
      <c r="O33">
        <v>265.36</v>
      </c>
      <c r="P33">
        <v>244.56</v>
      </c>
      <c r="Q33">
        <v>229.43</v>
      </c>
      <c r="R33">
        <v>249.43</v>
      </c>
      <c r="S33">
        <v>256.01</v>
      </c>
      <c r="T33">
        <v>294.01</v>
      </c>
      <c r="U33">
        <v>255.14</v>
      </c>
      <c r="V33">
        <v>256.39000000000004</v>
      </c>
      <c r="W33">
        <v>285.14</v>
      </c>
      <c r="X33">
        <v>280.83999999999997</v>
      </c>
      <c r="Y33">
        <v>294.99</v>
      </c>
      <c r="AE33">
        <v>130.34</v>
      </c>
      <c r="AF33">
        <v>166.89</v>
      </c>
      <c r="AG33">
        <v>126.08</v>
      </c>
    </row>
    <row r="34" spans="1:33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>
        <v>280.7</v>
      </c>
      <c r="M34" s="3">
        <v>280.10000000000002</v>
      </c>
      <c r="N34" s="3">
        <v>325.26</v>
      </c>
      <c r="O34">
        <v>380.72</v>
      </c>
      <c r="P34">
        <v>286.60000000000002</v>
      </c>
      <c r="Q34">
        <v>262.47000000000003</v>
      </c>
      <c r="R34">
        <v>261.60000000000008</v>
      </c>
      <c r="S34">
        <v>273.85000000000002</v>
      </c>
      <c r="T34">
        <v>317.14999999999998</v>
      </c>
      <c r="U34">
        <v>338.81999999999994</v>
      </c>
      <c r="V34">
        <v>359.96</v>
      </c>
      <c r="W34">
        <v>387.8</v>
      </c>
      <c r="X34">
        <v>404.06</v>
      </c>
      <c r="Y34">
        <v>390.97</v>
      </c>
      <c r="AE34">
        <v>272.45</v>
      </c>
      <c r="AF34">
        <v>318.11</v>
      </c>
      <c r="AG34">
        <v>339.81</v>
      </c>
    </row>
    <row r="35" spans="1:33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>
        <v>288.37</v>
      </c>
      <c r="M35" s="3">
        <v>287.35000000000002</v>
      </c>
      <c r="N35" s="3">
        <v>300.66000000000003</v>
      </c>
      <c r="O35">
        <v>317.64</v>
      </c>
      <c r="P35">
        <v>300.98</v>
      </c>
      <c r="Q35">
        <v>298.89000000000004</v>
      </c>
      <c r="R35">
        <v>289.08100000000002</v>
      </c>
      <c r="S35">
        <v>297.81</v>
      </c>
      <c r="T35">
        <v>334.94000000000005</v>
      </c>
      <c r="U35">
        <v>368.61</v>
      </c>
      <c r="V35">
        <v>364.08000000000004</v>
      </c>
      <c r="W35">
        <v>213.22</v>
      </c>
      <c r="X35">
        <v>78.510000000000005</v>
      </c>
      <c r="Y35">
        <v>110.5</v>
      </c>
      <c r="AE35">
        <v>112.5</v>
      </c>
      <c r="AF35">
        <v>43.13</v>
      </c>
      <c r="AG35">
        <v>11.51</v>
      </c>
    </row>
    <row r="36" spans="1:33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>
        <v>174.76</v>
      </c>
      <c r="M36" s="3">
        <v>147.5</v>
      </c>
      <c r="N36" s="3">
        <v>169.94</v>
      </c>
      <c r="O36">
        <v>177.89000000000001</v>
      </c>
      <c r="P36">
        <v>159.9</v>
      </c>
      <c r="Q36">
        <v>161.23000000000002</v>
      </c>
      <c r="R36">
        <v>155.31</v>
      </c>
      <c r="S36">
        <v>169.83999999999997</v>
      </c>
      <c r="T36">
        <v>187.39999999999998</v>
      </c>
      <c r="U36">
        <v>192.42</v>
      </c>
      <c r="V36">
        <v>188.38000000000002</v>
      </c>
      <c r="W36">
        <v>219.89000000000001</v>
      </c>
      <c r="X36">
        <v>206.26</v>
      </c>
      <c r="Y36">
        <v>222.9</v>
      </c>
      <c r="AE36">
        <v>182.01999999999998</v>
      </c>
      <c r="AF36">
        <v>149.59</v>
      </c>
      <c r="AG36">
        <v>149.69</v>
      </c>
    </row>
    <row r="37" spans="1:33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>
        <v>120</v>
      </c>
      <c r="M37" s="3">
        <v>126.71</v>
      </c>
      <c r="N37" s="3">
        <v>111.75</v>
      </c>
      <c r="O37">
        <v>133.44999999999999</v>
      </c>
      <c r="P37">
        <v>128.81</v>
      </c>
      <c r="Q37">
        <v>131.24</v>
      </c>
      <c r="R37">
        <v>135.72999999999999</v>
      </c>
      <c r="S37">
        <v>138.68</v>
      </c>
      <c r="T37">
        <v>147.13999999999999</v>
      </c>
      <c r="U37">
        <v>161.54</v>
      </c>
      <c r="V37">
        <v>155.88999999999999</v>
      </c>
      <c r="W37">
        <v>201.91</v>
      </c>
      <c r="X37">
        <v>192.68</v>
      </c>
      <c r="Y37">
        <v>160.97</v>
      </c>
      <c r="AE37">
        <v>68.05</v>
      </c>
      <c r="AF37">
        <v>66.53</v>
      </c>
      <c r="AG37">
        <v>74.72</v>
      </c>
    </row>
    <row r="38" spans="1:33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>
        <v>129.31</v>
      </c>
      <c r="M38" s="3">
        <v>245.61</v>
      </c>
      <c r="N38" s="3">
        <v>288.3</v>
      </c>
      <c r="O38">
        <v>308.79000000000002</v>
      </c>
      <c r="P38">
        <v>289.96999999999997</v>
      </c>
      <c r="Q38">
        <v>275.45</v>
      </c>
      <c r="R38">
        <v>266.94</v>
      </c>
      <c r="S38">
        <v>285.26</v>
      </c>
      <c r="T38">
        <v>315.82000000000005</v>
      </c>
      <c r="U38">
        <v>317.96999999999991</v>
      </c>
      <c r="V38">
        <v>312.10999999999996</v>
      </c>
      <c r="W38">
        <v>324.16000000000003</v>
      </c>
      <c r="X38">
        <v>350.99</v>
      </c>
      <c r="Y38">
        <v>336.73</v>
      </c>
      <c r="AE38">
        <v>150.39000000000001</v>
      </c>
      <c r="AF38">
        <v>153.44999999999999</v>
      </c>
      <c r="AG38">
        <v>148.76</v>
      </c>
    </row>
    <row r="39" spans="1:33" ht="15" customHeight="1" x14ac:dyDescent="0.25">
      <c r="A39" s="3" t="s">
        <v>1</v>
      </c>
      <c r="B39" s="3"/>
      <c r="C39" s="3">
        <v>5292</v>
      </c>
      <c r="D39" s="3">
        <v>6134</v>
      </c>
      <c r="E39" s="3">
        <v>5498</v>
      </c>
      <c r="F39" s="3">
        <v>5690</v>
      </c>
      <c r="G39" s="3">
        <v>9242.17</v>
      </c>
      <c r="H39" s="3">
        <v>9556.32</v>
      </c>
      <c r="I39" s="3">
        <f>8675.39-179.7-88.68-205.11-114.84</f>
        <v>8087.0599999999977</v>
      </c>
      <c r="J39" s="3">
        <v>7719.54</v>
      </c>
      <c r="K39">
        <f>1938.59+2123.76-24.32-50.6-16.17-17.83-50.78-0.54+2063.2-20.72-49.23-1.25+2047.38-21.46-48.51-53.42-44.02-44.97-41.13</f>
        <v>7687.9799999999987</v>
      </c>
      <c r="L39">
        <f>SUM(L4:L38)</f>
        <v>7377.0800000000008</v>
      </c>
      <c r="M39">
        <f t="shared" ref="M39:X39" si="0">SUM(M4:M38)</f>
        <v>7410.0099999999993</v>
      </c>
      <c r="N39">
        <f t="shared" si="0"/>
        <v>7662.57</v>
      </c>
      <c r="O39">
        <f t="shared" si="0"/>
        <v>8124.5500000000011</v>
      </c>
      <c r="P39">
        <f t="shared" si="0"/>
        <v>7781.74</v>
      </c>
      <c r="Q39">
        <f t="shared" si="0"/>
        <v>7756.5099999999993</v>
      </c>
      <c r="R39">
        <f t="shared" si="0"/>
        <v>7720.3350000000019</v>
      </c>
      <c r="S39">
        <f t="shared" si="0"/>
        <v>8011.7900000000018</v>
      </c>
      <c r="T39">
        <f t="shared" si="0"/>
        <v>9007.0400000000009</v>
      </c>
      <c r="U39">
        <f t="shared" si="0"/>
        <v>8995.2300000000014</v>
      </c>
      <c r="V39">
        <f t="shared" si="0"/>
        <v>9001.7799999999988</v>
      </c>
      <c r="W39">
        <f t="shared" si="0"/>
        <v>9041.69</v>
      </c>
      <c r="X39">
        <f t="shared" si="0"/>
        <v>9023.84</v>
      </c>
      <c r="Y39">
        <v>8993.11</v>
      </c>
      <c r="AA39" s="6"/>
      <c r="AE39">
        <f>SUM(AE4:AE38)</f>
        <v>4399.1799999999994</v>
      </c>
      <c r="AF39">
        <f>SUM(AF4:AF38)</f>
        <v>4597.4400000000005</v>
      </c>
      <c r="AG39">
        <f>SUM(AG4:AG38)</f>
        <v>4245.3100000000004</v>
      </c>
    </row>
    <row r="40" spans="1:33" ht="15" customHeight="1" x14ac:dyDescent="0.25">
      <c r="I40" t="s">
        <v>2</v>
      </c>
      <c r="J40">
        <v>10818</v>
      </c>
      <c r="K40">
        <v>12121</v>
      </c>
    </row>
    <row r="41" spans="1:33" ht="15" customHeight="1" x14ac:dyDescent="0.25">
      <c r="K41">
        <f>1938.59+2123.76-24.32-50.6-16.17-17.83-50.78-0.54+2063.2-20.72-49.23-1.25+2047.38-21.46-48.51-53.42-44.02-44.97-41.13</f>
        <v>7687.9799999999987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M209"/>
  <sheetViews>
    <sheetView topLeftCell="AD19" workbookViewId="0">
      <selection activeCell="AG41" sqref="AG41"/>
    </sheetView>
  </sheetViews>
  <sheetFormatPr defaultColWidth="15.140625" defaultRowHeight="15" customHeight="1" x14ac:dyDescent="0.25"/>
  <cols>
    <col min="1" max="1" width="7.5703125" customWidth="1"/>
    <col min="2" max="2" width="10.5703125" customWidth="1"/>
    <col min="3" max="25" width="7.5703125" customWidth="1"/>
    <col min="26" max="29" width="9.7109375" customWidth="1"/>
    <col min="30" max="30" width="8.7109375" customWidth="1"/>
    <col min="31" max="42" width="7.5703125" customWidth="1"/>
  </cols>
  <sheetData>
    <row r="3" spans="1:35" ht="15" customHeight="1" x14ac:dyDescent="0.25"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/>
      <c r="AI3" s="3"/>
    </row>
    <row r="4" spans="1:35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>
        <f>'Paper Recyclables'!K4+'Mixed Recyclables'!L4</f>
        <v>935.72</v>
      </c>
      <c r="M4">
        <f>'Paper Recyclables'!L4+'Mixed Recyclables'!M4</f>
        <v>830.4</v>
      </c>
      <c r="N4">
        <f>'Paper Recyclables'!M4+'Mixed Recyclables'!N4</f>
        <v>837.41</v>
      </c>
      <c r="O4">
        <f>'Paper Recyclables'!N4+'Mixed Recyclables'!O4</f>
        <v>888.7</v>
      </c>
      <c r="P4">
        <f>'Paper Recyclables'!O4+'Mixed Recyclables'!P4</f>
        <v>834.16000000000008</v>
      </c>
      <c r="Q4">
        <f>'Paper Recyclables'!P4+'Mixed Recyclables'!Q4</f>
        <v>604.05999999999995</v>
      </c>
      <c r="R4">
        <f>'Paper Recyclables'!Q4+'Mixed Recyclables'!R4</f>
        <v>623.25</v>
      </c>
      <c r="S4">
        <f>'Paper Recyclables'!R4+'Mixed Recyclables'!S4</f>
        <v>628.23</v>
      </c>
      <c r="T4">
        <f>'Paper Recyclables'!S4+'Mixed Recyclables'!T4</f>
        <v>777.43000000000006</v>
      </c>
      <c r="U4">
        <f>'Paper Recyclables'!T4+'Mixed Recyclables'!U4</f>
        <v>737.03000000000009</v>
      </c>
      <c r="V4">
        <f>'Paper Recyclables'!U4+'Mixed Recyclables'!V4</f>
        <v>740.84000000000015</v>
      </c>
      <c r="W4">
        <f>'Paper Recyclables'!V4+'Mixed Recyclables'!W4</f>
        <v>727.02</v>
      </c>
      <c r="X4">
        <f>'Paper Recyclables'!W4+'Mixed Recyclables'!X4</f>
        <v>698.99</v>
      </c>
      <c r="Y4">
        <f>'Paper Recyclables'!X4+'Mixed Recyclables'!Y4</f>
        <v>700.58999999999992</v>
      </c>
      <c r="Z4">
        <v>853.42</v>
      </c>
      <c r="AA4">
        <v>825.05</v>
      </c>
      <c r="AB4">
        <v>873.91</v>
      </c>
      <c r="AC4">
        <v>880.29</v>
      </c>
      <c r="AD4">
        <v>787.63</v>
      </c>
      <c r="AE4">
        <f>'Paper Recyclables'!AD4+'Mixed Recyclables'!AE4</f>
        <v>456.96</v>
      </c>
      <c r="AF4">
        <f>'Paper Recyclables'!AE4+'Mixed Recyclables'!AF4</f>
        <v>463.92</v>
      </c>
      <c r="AG4">
        <f>'Paper Recyclables'!AF4+'Mixed Recyclables'!AG4</f>
        <v>453.3</v>
      </c>
    </row>
    <row r="5" spans="1:35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>
        <f>'Paper Recyclables'!K5+'Mixed Recyclables'!L5</f>
        <v>570.72</v>
      </c>
      <c r="M5">
        <f>'Paper Recyclables'!L5+'Mixed Recyclables'!M5</f>
        <v>553.45000000000005</v>
      </c>
      <c r="N5">
        <f>'Paper Recyclables'!M5+'Mixed Recyclables'!N5</f>
        <v>551.71</v>
      </c>
      <c r="O5">
        <f>'Paper Recyclables'!N5+'Mixed Recyclables'!O5</f>
        <v>579.86</v>
      </c>
      <c r="P5">
        <f>'Paper Recyclables'!O5+'Mixed Recyclables'!P5</f>
        <v>635.19000000000005</v>
      </c>
      <c r="Q5">
        <f>'Paper Recyclables'!P5+'Mixed Recyclables'!Q5</f>
        <v>501.59000000000003</v>
      </c>
      <c r="R5">
        <f>'Paper Recyclables'!Q5+'Mixed Recyclables'!R5</f>
        <v>500.92999999999995</v>
      </c>
      <c r="S5">
        <f>'Paper Recyclables'!R5+'Mixed Recyclables'!S5</f>
        <v>481.26</v>
      </c>
      <c r="T5">
        <f>'Paper Recyclables'!S5+'Mixed Recyclables'!T5</f>
        <v>541.19000000000005</v>
      </c>
      <c r="U5">
        <f>'Paper Recyclables'!T5+'Mixed Recyclables'!U5</f>
        <v>474.94999999999993</v>
      </c>
      <c r="V5">
        <f>'Paper Recyclables'!U5+'Mixed Recyclables'!V5</f>
        <v>478.47</v>
      </c>
      <c r="W5">
        <f>'Paper Recyclables'!V5+'Mixed Recyclables'!W5</f>
        <v>462.81</v>
      </c>
      <c r="X5">
        <f>'Paper Recyclables'!W5+'Mixed Recyclables'!X5</f>
        <v>450.30999999999995</v>
      </c>
      <c r="Y5">
        <f>'Paper Recyclables'!X5+'Mixed Recyclables'!Y5</f>
        <v>437.99</v>
      </c>
      <c r="Z5">
        <v>538.98</v>
      </c>
      <c r="AA5">
        <v>518.75</v>
      </c>
      <c r="AB5">
        <v>533.16</v>
      </c>
      <c r="AC5">
        <v>540.04999999999995</v>
      </c>
      <c r="AD5">
        <v>516.37</v>
      </c>
      <c r="AE5">
        <f>'Paper Recyclables'!AD5+'Mixed Recyclables'!AE5</f>
        <v>265.36</v>
      </c>
      <c r="AF5">
        <f>'Paper Recyclables'!AE5+'Mixed Recyclables'!AF5</f>
        <v>335.33</v>
      </c>
      <c r="AG5">
        <f>'Paper Recyclables'!AF5+'Mixed Recyclables'!AG5</f>
        <v>298.33</v>
      </c>
    </row>
    <row r="6" spans="1:35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>
        <f>'Paper Recyclables'!K6+'Mixed Recyclables'!L6</f>
        <v>912</v>
      </c>
      <c r="M6">
        <f>'Paper Recyclables'!L6+'Mixed Recyclables'!M6</f>
        <v>855.85</v>
      </c>
      <c r="N6">
        <f>'Paper Recyclables'!M6+'Mixed Recyclables'!N6</f>
        <v>846.69</v>
      </c>
      <c r="O6">
        <f>'Paper Recyclables'!N6+'Mixed Recyclables'!O6</f>
        <v>880.15</v>
      </c>
      <c r="P6">
        <f>'Paper Recyclables'!O6+'Mixed Recyclables'!P6</f>
        <v>868.06999999999994</v>
      </c>
      <c r="Q6">
        <f>'Paper Recyclables'!P6+'Mixed Recyclables'!Q6</f>
        <v>862.14</v>
      </c>
      <c r="R6">
        <f>'Paper Recyclables'!Q6+'Mixed Recyclables'!R6</f>
        <v>873.31999999999994</v>
      </c>
      <c r="S6">
        <f>'Paper Recyclables'!R6+'Mixed Recyclables'!S6</f>
        <v>915</v>
      </c>
      <c r="T6">
        <f>'Paper Recyclables'!S6+'Mixed Recyclables'!T6</f>
        <v>872.40000000000009</v>
      </c>
      <c r="U6">
        <f>'Paper Recyclables'!T6+'Mixed Recyclables'!U6</f>
        <v>742.2399999999999</v>
      </c>
      <c r="V6">
        <f>'Paper Recyclables'!U6+'Mixed Recyclables'!V6</f>
        <v>729.05</v>
      </c>
      <c r="W6">
        <f>'Paper Recyclables'!V6+'Mixed Recyclables'!W6</f>
        <v>753.27</v>
      </c>
      <c r="X6">
        <f>'Paper Recyclables'!W6+'Mixed Recyclables'!X6</f>
        <v>733.03</v>
      </c>
      <c r="Y6">
        <f>'Paper Recyclables'!X6+'Mixed Recyclables'!Y6</f>
        <v>714.72</v>
      </c>
      <c r="Z6">
        <v>879.26</v>
      </c>
      <c r="AA6">
        <v>838.71</v>
      </c>
      <c r="AB6">
        <v>858.85</v>
      </c>
      <c r="AC6">
        <v>838.59000000000015</v>
      </c>
      <c r="AD6">
        <v>834.56</v>
      </c>
      <c r="AE6">
        <f>'Paper Recyclables'!AD6+'Mixed Recyclables'!AE6</f>
        <v>471.93999999999994</v>
      </c>
      <c r="AF6">
        <f>'Paper Recyclables'!AE6+'Mixed Recyclables'!AF6</f>
        <v>487.94</v>
      </c>
      <c r="AG6">
        <f>'Paper Recyclables'!AF6+'Mixed Recyclables'!AG6</f>
        <v>428.03000000000003</v>
      </c>
    </row>
    <row r="7" spans="1:35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>
        <f>'Paper Recyclables'!K7+'Mixed Recyclables'!L7</f>
        <v>863.73</v>
      </c>
      <c r="M7">
        <f>'Paper Recyclables'!L7+'Mixed Recyclables'!M7</f>
        <v>792.17</v>
      </c>
      <c r="N7">
        <f>'Paper Recyclables'!M7+'Mixed Recyclables'!N7</f>
        <v>820.38</v>
      </c>
      <c r="O7">
        <f>'Paper Recyclables'!N7+'Mixed Recyclables'!O7</f>
        <v>847.99</v>
      </c>
      <c r="P7">
        <f>'Paper Recyclables'!O7+'Mixed Recyclables'!P7</f>
        <v>867.93000000000006</v>
      </c>
      <c r="Q7">
        <f>'Paper Recyclables'!P7+'Mixed Recyclables'!Q7</f>
        <v>765.8900000000001</v>
      </c>
      <c r="R7">
        <f>'Paper Recyclables'!Q7+'Mixed Recyclables'!R7</f>
        <v>733</v>
      </c>
      <c r="S7">
        <f>'Paper Recyclables'!R7+'Mixed Recyclables'!S7</f>
        <v>787.12999999999988</v>
      </c>
      <c r="T7">
        <f>'Paper Recyclables'!S7+'Mixed Recyclables'!T7</f>
        <v>818.31999999999994</v>
      </c>
      <c r="U7">
        <f>'Paper Recyclables'!T7+'Mixed Recyclables'!U7</f>
        <v>758.42000000000007</v>
      </c>
      <c r="V7">
        <f>'Paper Recyclables'!U7+'Mixed Recyclables'!V7</f>
        <v>717.59999999999991</v>
      </c>
      <c r="W7">
        <f>'Paper Recyclables'!V7+'Mixed Recyclables'!W7</f>
        <v>727.31</v>
      </c>
      <c r="X7">
        <f>'Paper Recyclables'!W7+'Mixed Recyclables'!X7</f>
        <v>739.28</v>
      </c>
      <c r="Y7">
        <f>'Paper Recyclables'!X7+'Mixed Recyclables'!Y7</f>
        <v>743.31</v>
      </c>
      <c r="Z7">
        <v>969.65</v>
      </c>
      <c r="AA7">
        <v>970.08</v>
      </c>
      <c r="AB7" s="5">
        <v>1000.37</v>
      </c>
      <c r="AC7" s="5">
        <v>1022</v>
      </c>
      <c r="AD7">
        <v>989.26</v>
      </c>
      <c r="AE7">
        <f>'Paper Recyclables'!AD7+'Mixed Recyclables'!AE7</f>
        <v>530.59999999999991</v>
      </c>
      <c r="AF7">
        <f>'Paper Recyclables'!AE7+'Mixed Recyclables'!AF7</f>
        <v>576.56999999999994</v>
      </c>
      <c r="AG7">
        <f>'Paper Recyclables'!AF7+'Mixed Recyclables'!AG7</f>
        <v>527.33999999999992</v>
      </c>
    </row>
    <row r="8" spans="1:35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>
        <f>'Paper Recyclables'!K8+'Mixed Recyclables'!L8</f>
        <v>649.91999999999996</v>
      </c>
      <c r="M8">
        <f>'Paper Recyclables'!L8+'Mixed Recyclables'!M8</f>
        <v>599.62</v>
      </c>
      <c r="N8">
        <f>'Paper Recyclables'!M8+'Mixed Recyclables'!N8</f>
        <v>615.65</v>
      </c>
      <c r="O8">
        <f>'Paper Recyclables'!N8+'Mixed Recyclables'!O8</f>
        <v>644.42999999999995</v>
      </c>
      <c r="P8">
        <f>'Paper Recyclables'!O8+'Mixed Recyclables'!P8</f>
        <v>609.43000000000006</v>
      </c>
      <c r="Q8">
        <f>'Paper Recyclables'!P8+'Mixed Recyclables'!Q8</f>
        <v>603.70000000000005</v>
      </c>
      <c r="R8">
        <f>'Paper Recyclables'!Q8+'Mixed Recyclables'!R8</f>
        <v>576.06999999999994</v>
      </c>
      <c r="S8">
        <f>'Paper Recyclables'!R8+'Mixed Recyclables'!S8</f>
        <v>589.71</v>
      </c>
      <c r="T8">
        <f>'Paper Recyclables'!S8+'Mixed Recyclables'!T8</f>
        <v>659.81000000000006</v>
      </c>
      <c r="U8">
        <f>'Paper Recyclables'!T8+'Mixed Recyclables'!U8</f>
        <v>558.14</v>
      </c>
      <c r="V8">
        <f>'Paper Recyclables'!U8+'Mixed Recyclables'!V8</f>
        <v>544.48</v>
      </c>
      <c r="W8">
        <f>'Paper Recyclables'!V8+'Mixed Recyclables'!W8</f>
        <v>550.1</v>
      </c>
      <c r="X8">
        <f>'Paper Recyclables'!W8+'Mixed Recyclables'!X8</f>
        <v>547.79</v>
      </c>
      <c r="Y8">
        <f>'Paper Recyclables'!X8+'Mixed Recyclables'!Y8</f>
        <v>546.04999999999995</v>
      </c>
      <c r="Z8">
        <v>720.05</v>
      </c>
      <c r="AA8">
        <v>695.84</v>
      </c>
      <c r="AB8">
        <v>758.14</v>
      </c>
      <c r="AC8">
        <v>801.50000000000011</v>
      </c>
      <c r="AD8">
        <v>797.86</v>
      </c>
      <c r="AE8">
        <f>'Paper Recyclables'!AD8+'Mixed Recyclables'!AE8</f>
        <v>408.81</v>
      </c>
      <c r="AF8">
        <f>'Paper Recyclables'!AE8+'Mixed Recyclables'!AF8</f>
        <v>522.17000000000007</v>
      </c>
      <c r="AG8">
        <f>'Paper Recyclables'!AF8+'Mixed Recyclables'!AG8</f>
        <v>501.03999999999996</v>
      </c>
    </row>
    <row r="9" spans="1:35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>
        <f>'Paper Recyclables'!K9+'Mixed Recyclables'!L9</f>
        <v>399.07000000000005</v>
      </c>
      <c r="M9">
        <f>'Paper Recyclables'!L9+'Mixed Recyclables'!M9</f>
        <v>433.34000000000003</v>
      </c>
      <c r="N9">
        <f>'Paper Recyclables'!M9+'Mixed Recyclables'!N9</f>
        <v>425.45000000000005</v>
      </c>
      <c r="O9">
        <f>'Paper Recyclables'!N9+'Mixed Recyclables'!O9</f>
        <v>463.56200000000001</v>
      </c>
      <c r="P9">
        <f>'Paper Recyclables'!O9+'Mixed Recyclables'!P9</f>
        <v>426.34999999999997</v>
      </c>
      <c r="Q9">
        <f>'Paper Recyclables'!P9+'Mixed Recyclables'!Q9</f>
        <v>399.6</v>
      </c>
      <c r="R9">
        <f>'Paper Recyclables'!Q9+'Mixed Recyclables'!R9</f>
        <v>400.51</v>
      </c>
      <c r="S9">
        <f>'Paper Recyclables'!R9+'Mixed Recyclables'!S9</f>
        <v>388.99</v>
      </c>
      <c r="T9">
        <f>'Paper Recyclables'!S9+'Mixed Recyclables'!T9</f>
        <v>400.71</v>
      </c>
      <c r="U9">
        <f>'Paper Recyclables'!T9+'Mixed Recyclables'!U9</f>
        <v>359.09000000000003</v>
      </c>
      <c r="V9">
        <f>'Paper Recyclables'!U9+'Mixed Recyclables'!V9</f>
        <v>351.36</v>
      </c>
      <c r="W9">
        <f>'Paper Recyclables'!V9+'Mixed Recyclables'!W9</f>
        <v>348.73999999999995</v>
      </c>
      <c r="X9">
        <f>'Paper Recyclables'!W9+'Mixed Recyclables'!X9</f>
        <v>345.12</v>
      </c>
      <c r="Y9">
        <f>'Paper Recyclables'!X9+'Mixed Recyclables'!Y9</f>
        <v>329.95</v>
      </c>
      <c r="Z9">
        <v>416.57</v>
      </c>
      <c r="AA9">
        <v>423.43</v>
      </c>
      <c r="AB9">
        <v>420.58</v>
      </c>
      <c r="AC9">
        <v>424.76</v>
      </c>
      <c r="AD9">
        <v>398.34</v>
      </c>
      <c r="AE9">
        <f>'Paper Recyclables'!AD9+'Mixed Recyclables'!AE9</f>
        <v>256.85000000000002</v>
      </c>
      <c r="AF9">
        <f>'Paper Recyclables'!AE9+'Mixed Recyclables'!AF9</f>
        <v>296.3</v>
      </c>
      <c r="AG9">
        <f>'Paper Recyclables'!AF9+'Mixed Recyclables'!AG9</f>
        <v>282.82</v>
      </c>
    </row>
    <row r="10" spans="1:35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>
        <f>'Paper Recyclables'!K10+'Mixed Recyclables'!L10</f>
        <v>732.94999999999993</v>
      </c>
      <c r="M10">
        <f>'Paper Recyclables'!L10+'Mixed Recyclables'!M10</f>
        <v>818.73</v>
      </c>
      <c r="N10">
        <f>'Paper Recyclables'!M10+'Mixed Recyclables'!N10</f>
        <v>593.29999999999995</v>
      </c>
      <c r="O10">
        <f>'Paper Recyclables'!N10+'Mixed Recyclables'!O10</f>
        <v>912.95999999999992</v>
      </c>
      <c r="P10">
        <f>'Paper Recyclables'!O10+'Mixed Recyclables'!P10</f>
        <v>613.95000000000005</v>
      </c>
      <c r="Q10">
        <f>'Paper Recyclables'!P10+'Mixed Recyclables'!Q10</f>
        <v>594.77</v>
      </c>
      <c r="R10">
        <f>'Paper Recyclables'!Q10+'Mixed Recyclables'!R10</f>
        <v>660.65000000000009</v>
      </c>
      <c r="S10">
        <f>'Paper Recyclables'!R10+'Mixed Recyclables'!S10</f>
        <v>609.88</v>
      </c>
      <c r="T10">
        <f>'Paper Recyclables'!S10+'Mixed Recyclables'!T10</f>
        <v>634.46</v>
      </c>
      <c r="U10">
        <f>'Paper Recyclables'!T10+'Mixed Recyclables'!U10</f>
        <v>606.76</v>
      </c>
      <c r="V10">
        <f>'Paper Recyclables'!U10+'Mixed Recyclables'!V10</f>
        <v>589.97</v>
      </c>
      <c r="W10">
        <f>'Paper Recyclables'!V10+'Mixed Recyclables'!W10</f>
        <v>593.38</v>
      </c>
      <c r="X10">
        <f>'Paper Recyclables'!W10+'Mixed Recyclables'!X10</f>
        <v>570.32000000000005</v>
      </c>
      <c r="Y10">
        <f>'Paper Recyclables'!X10+'Mixed Recyclables'!Y10</f>
        <v>561.38</v>
      </c>
      <c r="Z10">
        <v>696.88</v>
      </c>
      <c r="AA10">
        <v>656.57</v>
      </c>
      <c r="AB10">
        <v>667.69</v>
      </c>
      <c r="AC10">
        <v>710.89</v>
      </c>
      <c r="AD10">
        <v>624.96</v>
      </c>
      <c r="AE10">
        <f>'Paper Recyclables'!AD10+'Mixed Recyclables'!AE10</f>
        <v>340.69</v>
      </c>
      <c r="AF10">
        <f>'Paper Recyclables'!AE10+'Mixed Recyclables'!AF10</f>
        <v>376.17</v>
      </c>
      <c r="AG10">
        <f>'Paper Recyclables'!AF10+'Mixed Recyclables'!AG10</f>
        <v>380.49</v>
      </c>
    </row>
    <row r="11" spans="1:35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>
        <f>'Paper Recyclables'!K11+'Mixed Recyclables'!L11</f>
        <v>953.32</v>
      </c>
      <c r="M11">
        <f>'Paper Recyclables'!L11+'Mixed Recyclables'!M11</f>
        <v>1003.1600000000001</v>
      </c>
      <c r="N11">
        <f>'Paper Recyclables'!M11+'Mixed Recyclables'!N11</f>
        <v>948.52</v>
      </c>
      <c r="O11">
        <f>'Paper Recyclables'!N11+'Mixed Recyclables'!O11</f>
        <v>894.68000000000006</v>
      </c>
      <c r="P11">
        <f>'Paper Recyclables'!O11+'Mixed Recyclables'!P11</f>
        <v>855.38999999999987</v>
      </c>
      <c r="Q11">
        <f>'Paper Recyclables'!P11+'Mixed Recyclables'!Q11</f>
        <v>1198.4600000000003</v>
      </c>
      <c r="R11">
        <f>'Paper Recyclables'!Q11+'Mixed Recyclables'!R11</f>
        <v>1104.22</v>
      </c>
      <c r="S11">
        <f>'Paper Recyclables'!R11+'Mixed Recyclables'!S11</f>
        <v>1105.26</v>
      </c>
      <c r="T11">
        <f>'Paper Recyclables'!S11+'Mixed Recyclables'!T11</f>
        <v>1083.8200000000002</v>
      </c>
      <c r="U11">
        <f>'Paper Recyclables'!T11+'Mixed Recyclables'!U11</f>
        <v>925.28999999999974</v>
      </c>
      <c r="V11">
        <f>'Paper Recyclables'!U11+'Mixed Recyclables'!V11</f>
        <v>1013.2799999999999</v>
      </c>
      <c r="W11">
        <f>'Paper Recyclables'!V11+'Mixed Recyclables'!W11</f>
        <v>1067.92</v>
      </c>
      <c r="X11">
        <f>'Paper Recyclables'!W11+'Mixed Recyclables'!X11</f>
        <v>1087.33</v>
      </c>
      <c r="Y11">
        <f>'Paper Recyclables'!X11+'Mixed Recyclables'!Y11</f>
        <v>1029.04</v>
      </c>
      <c r="Z11">
        <v>1066.73</v>
      </c>
      <c r="AA11" s="5">
        <v>1047.3800000000001</v>
      </c>
      <c r="AB11" s="5">
        <v>1042.68</v>
      </c>
      <c r="AC11" s="5">
        <v>1049.71</v>
      </c>
      <c r="AD11" s="5">
        <v>974.65</v>
      </c>
      <c r="AE11">
        <f>'Paper Recyclables'!AD11+'Mixed Recyclables'!AE11</f>
        <v>485.35</v>
      </c>
      <c r="AF11">
        <f>'Paper Recyclables'!AE11+'Mixed Recyclables'!AF11</f>
        <v>656.43999999999994</v>
      </c>
      <c r="AG11">
        <f>'Paper Recyclables'!AF11+'Mixed Recyclables'!AG11</f>
        <v>538.34</v>
      </c>
    </row>
    <row r="12" spans="1:35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>
        <f>'Paper Recyclables'!K12+'Mixed Recyclables'!L12</f>
        <v>660.47</v>
      </c>
      <c r="M12">
        <f>'Paper Recyclables'!L12+'Mixed Recyclables'!M12</f>
        <v>660.45</v>
      </c>
      <c r="N12">
        <f>'Paper Recyclables'!M12+'Mixed Recyclables'!N12</f>
        <v>927.91</v>
      </c>
      <c r="O12">
        <f>'Paper Recyclables'!N12+'Mixed Recyclables'!O12</f>
        <v>730.09000000000015</v>
      </c>
      <c r="P12">
        <f>'Paper Recyclables'!O12+'Mixed Recyclables'!P12</f>
        <v>1023.98</v>
      </c>
      <c r="Q12">
        <f>'Paper Recyclables'!P12+'Mixed Recyclables'!Q12</f>
        <v>523.17999999999995</v>
      </c>
      <c r="R12">
        <f>'Paper Recyclables'!Q12+'Mixed Recyclables'!R12</f>
        <v>472.65999999999997</v>
      </c>
      <c r="S12">
        <f>'Paper Recyclables'!R12+'Mixed Recyclables'!S12</f>
        <v>470.14</v>
      </c>
      <c r="T12">
        <f>'Paper Recyclables'!S12+'Mixed Recyclables'!T12</f>
        <v>469.55999999999989</v>
      </c>
      <c r="U12">
        <f>'Paper Recyclables'!T12+'Mixed Recyclables'!U12</f>
        <v>457.88</v>
      </c>
      <c r="V12">
        <f>'Paper Recyclables'!U12+'Mixed Recyclables'!V12</f>
        <v>434.39</v>
      </c>
      <c r="W12">
        <f>'Paper Recyclables'!V12+'Mixed Recyclables'!W12</f>
        <v>423.28</v>
      </c>
      <c r="X12">
        <f>'Paper Recyclables'!W12+'Mixed Recyclables'!X12</f>
        <v>405.44</v>
      </c>
      <c r="Y12">
        <f>'Paper Recyclables'!X12+'Mixed Recyclables'!Y12</f>
        <v>395</v>
      </c>
      <c r="Z12">
        <v>485.61</v>
      </c>
      <c r="AA12">
        <v>493.83</v>
      </c>
      <c r="AB12">
        <v>515.1</v>
      </c>
      <c r="AC12">
        <v>509.41999999999996</v>
      </c>
      <c r="AD12">
        <v>506.69</v>
      </c>
      <c r="AE12">
        <f>'Paper Recyclables'!AD12+'Mixed Recyclables'!AE12</f>
        <v>286.69000000000005</v>
      </c>
      <c r="AF12">
        <f>'Paper Recyclables'!AE12+'Mixed Recyclables'!AF12</f>
        <v>307.33</v>
      </c>
      <c r="AG12">
        <f>'Paper Recyclables'!AF12+'Mixed Recyclables'!AG12</f>
        <v>303.84999999999997</v>
      </c>
    </row>
    <row r="13" spans="1:35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>
        <f>'Paper Recyclables'!K13+'Mixed Recyclables'!L13</f>
        <v>680.26</v>
      </c>
      <c r="M13">
        <f>'Paper Recyclables'!L13+'Mixed Recyclables'!M13</f>
        <v>702.08999999999992</v>
      </c>
      <c r="N13">
        <f>'Paper Recyclables'!M13+'Mixed Recyclables'!N13</f>
        <v>679.59</v>
      </c>
      <c r="O13">
        <f>'Paper Recyclables'!N13+'Mixed Recyclables'!O13</f>
        <v>704.09500000000003</v>
      </c>
      <c r="P13">
        <f>'Paper Recyclables'!O13+'Mixed Recyclables'!P13</f>
        <v>698.64</v>
      </c>
      <c r="Q13">
        <f>'Paper Recyclables'!P13+'Mixed Recyclables'!Q13</f>
        <v>677.96</v>
      </c>
      <c r="R13">
        <f>'Paper Recyclables'!Q13+'Mixed Recyclables'!R13</f>
        <v>679.43999999999994</v>
      </c>
      <c r="S13">
        <f>'Paper Recyclables'!R13+'Mixed Recyclables'!S13</f>
        <v>679.08999999999992</v>
      </c>
      <c r="T13">
        <f>'Paper Recyclables'!S13+'Mixed Recyclables'!T13</f>
        <v>713.37</v>
      </c>
      <c r="U13">
        <f>'Paper Recyclables'!T13+'Mixed Recyclables'!U13</f>
        <v>338.76</v>
      </c>
      <c r="V13">
        <f>'Paper Recyclables'!U13+'Mixed Recyclables'!V13</f>
        <v>618.39999999999986</v>
      </c>
      <c r="W13">
        <f>'Paper Recyclables'!V13+'Mixed Recyclables'!W13</f>
        <v>488.06999999999994</v>
      </c>
      <c r="X13">
        <f>'Paper Recyclables'!W13+'Mixed Recyclables'!X13</f>
        <v>497.98</v>
      </c>
      <c r="Y13">
        <f>'Paper Recyclables'!X13+'Mixed Recyclables'!Y13</f>
        <v>473.98</v>
      </c>
      <c r="Z13">
        <v>610.04999999999995</v>
      </c>
      <c r="AA13">
        <v>662.03</v>
      </c>
      <c r="AB13">
        <v>910.39</v>
      </c>
      <c r="AC13">
        <v>942.1099999999999</v>
      </c>
      <c r="AD13">
        <v>723.19</v>
      </c>
      <c r="AE13">
        <f>'Paper Recyclables'!AD13+'Mixed Recyclables'!AE13</f>
        <v>119.19000000000001</v>
      </c>
      <c r="AF13">
        <f>'Paper Recyclables'!AE13+'Mixed Recyclables'!AF13</f>
        <v>142.26</v>
      </c>
      <c r="AG13">
        <f>'Paper Recyclables'!AF13+'Mixed Recyclables'!AG13</f>
        <v>72.72</v>
      </c>
    </row>
    <row r="14" spans="1:35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>
        <f>'Paper Recyclables'!K14+'Mixed Recyclables'!L14</f>
        <v>1351.23</v>
      </c>
      <c r="M14">
        <f>'Paper Recyclables'!L14+'Mixed Recyclables'!M14</f>
        <v>1311.88</v>
      </c>
      <c r="N14">
        <f>'Paper Recyclables'!M14+'Mixed Recyclables'!N14</f>
        <v>1323.97</v>
      </c>
      <c r="O14">
        <f>'Paper Recyclables'!N14+'Mixed Recyclables'!O14</f>
        <v>1558.48</v>
      </c>
      <c r="P14">
        <f>'Paper Recyclables'!O14+'Mixed Recyclables'!P14</f>
        <v>1529.08</v>
      </c>
      <c r="Q14">
        <f>'Paper Recyclables'!P14+'Mixed Recyclables'!Q14</f>
        <v>1454.44</v>
      </c>
      <c r="R14">
        <f>'Paper Recyclables'!Q14+'Mixed Recyclables'!R14</f>
        <v>1254.24</v>
      </c>
      <c r="S14">
        <f>'Paper Recyclables'!R14+'Mixed Recyclables'!S14</f>
        <v>1189.9100000000001</v>
      </c>
      <c r="T14">
        <f>'Paper Recyclables'!S14+'Mixed Recyclables'!T14</f>
        <v>1057.1499999999999</v>
      </c>
      <c r="U14">
        <f>'Paper Recyclables'!T14+'Mixed Recyclables'!U14</f>
        <v>1084.6399999999999</v>
      </c>
      <c r="V14">
        <f>'Paper Recyclables'!U14+'Mixed Recyclables'!V14</f>
        <v>1049.26</v>
      </c>
      <c r="W14">
        <f>'Paper Recyclables'!V14+'Mixed Recyclables'!W14</f>
        <v>1072.04</v>
      </c>
      <c r="X14">
        <f>'Paper Recyclables'!W14+'Mixed Recyclables'!X14</f>
        <v>1049.23</v>
      </c>
      <c r="Y14">
        <f>'Paper Recyclables'!X14+'Mixed Recyclables'!Y14</f>
        <v>993.71</v>
      </c>
      <c r="Z14">
        <v>1227.83</v>
      </c>
      <c r="AA14" s="5">
        <v>1207.3599999999999</v>
      </c>
      <c r="AB14" s="5">
        <v>1193.48</v>
      </c>
      <c r="AC14" s="5">
        <v>1247.5700000000002</v>
      </c>
      <c r="AD14" s="5">
        <v>1157.31</v>
      </c>
      <c r="AE14">
        <f>'Paper Recyclables'!AD14+'Mixed Recyclables'!AE14</f>
        <v>183.71</v>
      </c>
      <c r="AF14">
        <f>'Paper Recyclables'!AE14+'Mixed Recyclables'!AF14</f>
        <v>799.92</v>
      </c>
      <c r="AG14">
        <f>'Paper Recyclables'!AF14+'Mixed Recyclables'!AG14</f>
        <v>602.12</v>
      </c>
    </row>
    <row r="15" spans="1:35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>
        <f>'Paper Recyclables'!K15+'Mixed Recyclables'!L15</f>
        <v>837.94999999999993</v>
      </c>
      <c r="M15">
        <f>'Paper Recyclables'!L15+'Mixed Recyclables'!M15</f>
        <v>813.24</v>
      </c>
      <c r="N15">
        <f>'Paper Recyclables'!M15+'Mixed Recyclables'!N15</f>
        <v>811.59</v>
      </c>
      <c r="O15">
        <f>'Paper Recyclables'!N15+'Mixed Recyclables'!O15</f>
        <v>873.81000000000017</v>
      </c>
      <c r="P15">
        <f>'Paper Recyclables'!O15+'Mixed Recyclables'!P15</f>
        <v>835.43999999999994</v>
      </c>
      <c r="Q15">
        <f>'Paper Recyclables'!P15+'Mixed Recyclables'!Q15</f>
        <v>734.48</v>
      </c>
      <c r="R15">
        <f>'Paper Recyclables'!Q15+'Mixed Recyclables'!R15</f>
        <v>764.97</v>
      </c>
      <c r="S15">
        <f>'Paper Recyclables'!R15+'Mixed Recyclables'!S15</f>
        <v>810.72</v>
      </c>
      <c r="T15">
        <f>'Paper Recyclables'!S15+'Mixed Recyclables'!T15</f>
        <v>823.3599999999999</v>
      </c>
      <c r="U15">
        <f>'Paper Recyclables'!T15+'Mixed Recyclables'!U15</f>
        <v>758.38000000000011</v>
      </c>
      <c r="V15">
        <f>'Paper Recyclables'!U15+'Mixed Recyclables'!V15</f>
        <v>631.9799999999999</v>
      </c>
      <c r="W15">
        <f>'Paper Recyclables'!V15+'Mixed Recyclables'!W15</f>
        <v>591.5</v>
      </c>
      <c r="X15">
        <f>'Paper Recyclables'!W15+'Mixed Recyclables'!X15</f>
        <v>554.29</v>
      </c>
      <c r="Y15">
        <f>'Paper Recyclables'!X15+'Mixed Recyclables'!Y15</f>
        <v>564.38</v>
      </c>
      <c r="Z15">
        <v>776.81</v>
      </c>
      <c r="AA15">
        <v>822.7</v>
      </c>
      <c r="AB15">
        <v>922.52</v>
      </c>
      <c r="AC15">
        <v>993.06999999999994</v>
      </c>
      <c r="AD15">
        <v>918.88</v>
      </c>
      <c r="AE15">
        <f>'Paper Recyclables'!AD15+'Mixed Recyclables'!AE15</f>
        <v>397.53999999999996</v>
      </c>
      <c r="AF15">
        <f>'Paper Recyclables'!AE15+'Mixed Recyclables'!AF15</f>
        <v>441.36</v>
      </c>
      <c r="AG15">
        <f>'Paper Recyclables'!AF15+'Mixed Recyclables'!AG15</f>
        <v>376.56</v>
      </c>
    </row>
    <row r="16" spans="1:35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>
        <f>'Paper Recyclables'!K16+'Mixed Recyclables'!L16</f>
        <v>903.95999999999992</v>
      </c>
      <c r="M16">
        <f>'Paper Recyclables'!L16+'Mixed Recyclables'!M16</f>
        <v>910.99</v>
      </c>
      <c r="N16">
        <f>'Paper Recyclables'!M16+'Mixed Recyclables'!N16</f>
        <v>877.05</v>
      </c>
      <c r="O16">
        <f>'Paper Recyclables'!N16+'Mixed Recyclables'!O16</f>
        <v>956.01</v>
      </c>
      <c r="P16">
        <f>'Paper Recyclables'!O16+'Mixed Recyclables'!P16</f>
        <v>978.59999999999991</v>
      </c>
      <c r="Q16">
        <f>'Paper Recyclables'!P16+'Mixed Recyclables'!Q16</f>
        <v>881.7700000000001</v>
      </c>
      <c r="R16">
        <f>'Paper Recyclables'!Q16+'Mixed Recyclables'!R16</f>
        <v>845.04</v>
      </c>
      <c r="S16">
        <f>'Paper Recyclables'!R16+'Mixed Recyclables'!S16</f>
        <v>890.65</v>
      </c>
      <c r="T16">
        <f>'Paper Recyclables'!S16+'Mixed Recyclables'!T16</f>
        <v>891.96</v>
      </c>
      <c r="U16">
        <f>'Paper Recyclables'!T16+'Mixed Recyclables'!U16</f>
        <v>812.36</v>
      </c>
      <c r="V16">
        <f>'Paper Recyclables'!U16+'Mixed Recyclables'!V16</f>
        <v>800.17000000000007</v>
      </c>
      <c r="W16">
        <f>'Paper Recyclables'!V16+'Mixed Recyclables'!W16</f>
        <v>781.74</v>
      </c>
      <c r="X16">
        <f>'Paper Recyclables'!W16+'Mixed Recyclables'!X16</f>
        <v>770.76</v>
      </c>
      <c r="Y16">
        <f>'Paper Recyclables'!X16+'Mixed Recyclables'!Y16</f>
        <v>752.29</v>
      </c>
      <c r="Z16">
        <v>952.46</v>
      </c>
      <c r="AA16">
        <v>941.67</v>
      </c>
      <c r="AB16">
        <v>982.83</v>
      </c>
      <c r="AC16">
        <v>1010.8299999999999</v>
      </c>
      <c r="AD16">
        <v>1017.83</v>
      </c>
      <c r="AE16">
        <f>'Paper Recyclables'!AD16+'Mixed Recyclables'!AE16</f>
        <v>560.44999999999993</v>
      </c>
      <c r="AF16">
        <f>'Paper Recyclables'!AE16+'Mixed Recyclables'!AF16</f>
        <v>643.02</v>
      </c>
      <c r="AG16">
        <f>'Paper Recyclables'!AF16+'Mixed Recyclables'!AG16</f>
        <v>589.66999999999996</v>
      </c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>
        <f>'Paper Recyclables'!K17+'Mixed Recyclables'!L17</f>
        <v>1372.62</v>
      </c>
      <c r="M17">
        <f>'Paper Recyclables'!L17+'Mixed Recyclables'!M17</f>
        <v>1317.15</v>
      </c>
      <c r="N17">
        <f>'Paper Recyclables'!M17+'Mixed Recyclables'!N17</f>
        <v>1352.52</v>
      </c>
      <c r="O17">
        <f>'Paper Recyclables'!N17+'Mixed Recyclables'!O17</f>
        <v>1325.43</v>
      </c>
      <c r="P17">
        <f>'Paper Recyclables'!O17+'Mixed Recyclables'!P17</f>
        <v>1295.51</v>
      </c>
      <c r="Q17">
        <f>'Paper Recyclables'!P17+'Mixed Recyclables'!Q17</f>
        <v>1253.3499999999999</v>
      </c>
      <c r="R17">
        <f>'Paper Recyclables'!Q17+'Mixed Recyclables'!R17</f>
        <v>1263.4000000000001</v>
      </c>
      <c r="S17">
        <f>'Paper Recyclables'!R17+'Mixed Recyclables'!S17</f>
        <v>1434.08</v>
      </c>
      <c r="T17">
        <f>'Paper Recyclables'!S17+'Mixed Recyclables'!T17</f>
        <v>1625.3700000000001</v>
      </c>
      <c r="U17">
        <f>'Paper Recyclables'!T17+'Mixed Recyclables'!U17</f>
        <v>1267.9100000000001</v>
      </c>
      <c r="V17">
        <f>'Paper Recyclables'!U17+'Mixed Recyclables'!V17</f>
        <v>1231.42</v>
      </c>
      <c r="W17">
        <f>'Paper Recyclables'!V17+'Mixed Recyclables'!W17</f>
        <v>1218.01</v>
      </c>
      <c r="X17">
        <f>'Paper Recyclables'!W17+'Mixed Recyclables'!X17</f>
        <v>1137.6099999999999</v>
      </c>
      <c r="Y17">
        <f>'Paper Recyclables'!X17+'Mixed Recyclables'!Y17</f>
        <v>1107.72</v>
      </c>
      <c r="Z17">
        <v>1370.06</v>
      </c>
      <c r="AA17" s="5">
        <v>1359.81</v>
      </c>
      <c r="AB17" s="5">
        <v>1365.62</v>
      </c>
      <c r="AC17" s="5">
        <v>1381.49</v>
      </c>
      <c r="AD17">
        <v>1364.71</v>
      </c>
      <c r="AE17">
        <f>'Paper Recyclables'!AD17+'Mixed Recyclables'!AE17</f>
        <v>792.39999999999986</v>
      </c>
      <c r="AF17">
        <f>'Paper Recyclables'!AE17+'Mixed Recyclables'!AF17</f>
        <v>829.91000000000008</v>
      </c>
      <c r="AG17">
        <f>'Paper Recyclables'!AF17+'Mixed Recyclables'!AG17</f>
        <v>777.98</v>
      </c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>
        <f>'Paper Recyclables'!K18+'Mixed Recyclables'!L18</f>
        <v>814.08</v>
      </c>
      <c r="M18">
        <f>'Paper Recyclables'!L18+'Mixed Recyclables'!M18</f>
        <v>804.03</v>
      </c>
      <c r="N18">
        <f>'Paper Recyclables'!M18+'Mixed Recyclables'!N18</f>
        <v>801.07</v>
      </c>
      <c r="O18">
        <f>'Paper Recyclables'!N18+'Mixed Recyclables'!O18</f>
        <v>933.44</v>
      </c>
      <c r="P18">
        <f>'Paper Recyclables'!O18+'Mixed Recyclables'!P18</f>
        <v>922.06000000000017</v>
      </c>
      <c r="Q18">
        <f>'Paper Recyclables'!P18+'Mixed Recyclables'!Q18</f>
        <v>789.35000000000014</v>
      </c>
      <c r="R18">
        <f>'Paper Recyclables'!Q18+'Mixed Recyclables'!R18</f>
        <v>722.88999999999987</v>
      </c>
      <c r="S18">
        <f>'Paper Recyclables'!R18+'Mixed Recyclables'!S18</f>
        <v>793.29</v>
      </c>
      <c r="T18">
        <f>'Paper Recyclables'!S18+'Mixed Recyclables'!T18</f>
        <v>821.1</v>
      </c>
      <c r="U18">
        <f>'Paper Recyclables'!T18+'Mixed Recyclables'!U18</f>
        <v>1001.4700000000001</v>
      </c>
      <c r="V18">
        <f>'Paper Recyclables'!U18+'Mixed Recyclables'!V18</f>
        <v>680.34999999999991</v>
      </c>
      <c r="W18">
        <f>'Paper Recyclables'!V18+'Mixed Recyclables'!W18</f>
        <v>822.16</v>
      </c>
      <c r="X18">
        <f>'Paper Recyclables'!W18+'Mixed Recyclables'!X18</f>
        <v>850.39</v>
      </c>
      <c r="Y18">
        <f>'Paper Recyclables'!X18+'Mixed Recyclables'!Y18</f>
        <v>832.42000000000007</v>
      </c>
      <c r="Z18">
        <v>996.36</v>
      </c>
      <c r="AA18">
        <v>941.68</v>
      </c>
      <c r="AB18">
        <v>750.83</v>
      </c>
      <c r="AC18">
        <v>805.77</v>
      </c>
      <c r="AD18">
        <v>986.18</v>
      </c>
      <c r="AE18">
        <f>'Paper Recyclables'!AD18+'Mixed Recyclables'!AE18</f>
        <v>505.7</v>
      </c>
      <c r="AF18">
        <f>'Paper Recyclables'!AE18+'Mixed Recyclables'!AF18</f>
        <v>519.49</v>
      </c>
      <c r="AG18">
        <f>'Paper Recyclables'!AF18+'Mixed Recyclables'!AG18</f>
        <v>481.19000000000005</v>
      </c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>
        <f>'Paper Recyclables'!K19+'Mixed Recyclables'!L19</f>
        <v>735.41</v>
      </c>
      <c r="M19">
        <f>'Paper Recyclables'!L19+'Mixed Recyclables'!M19</f>
        <v>706.97</v>
      </c>
      <c r="N19">
        <f>'Paper Recyclables'!M19+'Mixed Recyclables'!N19</f>
        <v>672.21</v>
      </c>
      <c r="O19">
        <f>'Paper Recyclables'!N19+'Mixed Recyclables'!O19</f>
        <v>728.24</v>
      </c>
      <c r="P19">
        <f>'Paper Recyclables'!O19+'Mixed Recyclables'!P19</f>
        <v>695</v>
      </c>
      <c r="Q19">
        <f>'Paper Recyclables'!P19+'Mixed Recyclables'!Q19</f>
        <v>666.34</v>
      </c>
      <c r="R19">
        <f>'Paper Recyclables'!Q19+'Mixed Recyclables'!R19</f>
        <v>647.28</v>
      </c>
      <c r="S19">
        <f>'Paper Recyclables'!R19+'Mixed Recyclables'!S19</f>
        <v>662.8</v>
      </c>
      <c r="T19">
        <f>'Paper Recyclables'!S19+'Mixed Recyclables'!T19</f>
        <v>713.72</v>
      </c>
      <c r="U19">
        <f>'Paper Recyclables'!T19+'Mixed Recyclables'!U19</f>
        <v>686.31000000000006</v>
      </c>
      <c r="V19">
        <f>'Paper Recyclables'!U19+'Mixed Recyclables'!V19</f>
        <v>649.84</v>
      </c>
      <c r="W19">
        <f>'Paper Recyclables'!V19+'Mixed Recyclables'!W19</f>
        <v>654.62999999999988</v>
      </c>
      <c r="X19">
        <f>'Paper Recyclables'!W19+'Mixed Recyclables'!X19</f>
        <v>631.23</v>
      </c>
      <c r="Y19">
        <f>'Paper Recyclables'!X19+'Mixed Recyclables'!Y19</f>
        <v>617.5</v>
      </c>
      <c r="Z19">
        <v>748.54</v>
      </c>
      <c r="AA19">
        <v>756.37</v>
      </c>
      <c r="AB19">
        <v>787.22</v>
      </c>
      <c r="AC19">
        <v>816.11000000000013</v>
      </c>
      <c r="AD19">
        <v>823.62</v>
      </c>
      <c r="AE19">
        <f>'Paper Recyclables'!AD19+'Mixed Recyclables'!AE19</f>
        <v>462.37</v>
      </c>
      <c r="AF19">
        <f>'Paper Recyclables'!AE19+'Mixed Recyclables'!AF19</f>
        <v>492.69</v>
      </c>
      <c r="AG19">
        <f>'Paper Recyclables'!AF19+'Mixed Recyclables'!AG19</f>
        <v>469.01</v>
      </c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>
        <f>'Paper Recyclables'!K20+'Mixed Recyclables'!L20</f>
        <v>1169.9000000000001</v>
      </c>
      <c r="M20">
        <f>'Paper Recyclables'!L20+'Mixed Recyclables'!M20</f>
        <v>1110.8600000000001</v>
      </c>
      <c r="N20">
        <f>'Paper Recyclables'!M20+'Mixed Recyclables'!N20</f>
        <v>1078.44</v>
      </c>
      <c r="O20">
        <f>'Paper Recyclables'!N20+'Mixed Recyclables'!O20</f>
        <v>1164.42</v>
      </c>
      <c r="P20">
        <f>'Paper Recyclables'!O20+'Mixed Recyclables'!P20</f>
        <v>1114.83</v>
      </c>
      <c r="Q20">
        <f>'Paper Recyclables'!P20+'Mixed Recyclables'!Q20</f>
        <v>1053.26</v>
      </c>
      <c r="R20">
        <f>'Paper Recyclables'!Q20+'Mixed Recyclables'!R20</f>
        <v>959.71</v>
      </c>
      <c r="S20">
        <f>'Paper Recyclables'!R20+'Mixed Recyclables'!S20</f>
        <v>962.61</v>
      </c>
      <c r="T20">
        <f>'Paper Recyclables'!S20+'Mixed Recyclables'!T20</f>
        <v>990.88999999999987</v>
      </c>
      <c r="U20">
        <f>'Paper Recyclables'!T20+'Mixed Recyclables'!U20</f>
        <v>908.6099999999999</v>
      </c>
      <c r="V20">
        <f>'Paper Recyclables'!U20+'Mixed Recyclables'!V20</f>
        <v>924.29</v>
      </c>
      <c r="W20">
        <f>'Paper Recyclables'!V20+'Mixed Recyclables'!W20</f>
        <v>986.44999999999993</v>
      </c>
      <c r="X20">
        <f>'Paper Recyclables'!W20+'Mixed Recyclables'!X20</f>
        <v>947.79</v>
      </c>
      <c r="Y20">
        <f>'Paper Recyclables'!X20+'Mixed Recyclables'!Y20</f>
        <v>905.54</v>
      </c>
      <c r="Z20">
        <v>1113.06</v>
      </c>
      <c r="AA20" s="5">
        <v>1094.27</v>
      </c>
      <c r="AB20" s="5">
        <v>1135.03</v>
      </c>
      <c r="AC20" s="5">
        <v>1122.4699999999998</v>
      </c>
      <c r="AD20">
        <v>1043.33</v>
      </c>
      <c r="AE20">
        <f>'Paper Recyclables'!AD20+'Mixed Recyclables'!AE20</f>
        <v>621.21</v>
      </c>
      <c r="AF20">
        <f>'Paper Recyclables'!AE20+'Mixed Recyclables'!AF20</f>
        <v>678.48</v>
      </c>
      <c r="AG20">
        <f>'Paper Recyclables'!AF20+'Mixed Recyclables'!AG20</f>
        <v>613.24</v>
      </c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>
        <f>'Paper Recyclables'!K21+'Mixed Recyclables'!L21</f>
        <v>975.45</v>
      </c>
      <c r="M21">
        <f>'Paper Recyclables'!L21+'Mixed Recyclables'!M21</f>
        <v>1153.3800000000001</v>
      </c>
      <c r="N21">
        <f>'Paper Recyclables'!M21+'Mixed Recyclables'!N21</f>
        <v>1136.4000000000001</v>
      </c>
      <c r="O21">
        <f>'Paper Recyclables'!N21+'Mixed Recyclables'!O21</f>
        <v>1060.06</v>
      </c>
      <c r="P21">
        <f>'Paper Recyclables'!O21+'Mixed Recyclables'!P21</f>
        <v>1009.17</v>
      </c>
      <c r="Q21">
        <f>'Paper Recyclables'!P21+'Mixed Recyclables'!Q21</f>
        <v>968.88000000000011</v>
      </c>
      <c r="R21">
        <f>'Paper Recyclables'!Q21+'Mixed Recyclables'!R21</f>
        <v>962.05</v>
      </c>
      <c r="S21">
        <f>'Paper Recyclables'!R21+'Mixed Recyclables'!S21</f>
        <v>1075.22</v>
      </c>
      <c r="T21">
        <f>'Paper Recyclables'!S21+'Mixed Recyclables'!T21</f>
        <v>1067.5100000000002</v>
      </c>
      <c r="U21">
        <f>'Paper Recyclables'!T21+'Mixed Recyclables'!U21</f>
        <v>919.61999999999989</v>
      </c>
      <c r="V21">
        <f>'Paper Recyclables'!U21+'Mixed Recyclables'!V21</f>
        <v>891.3900000000001</v>
      </c>
      <c r="W21">
        <f>'Paper Recyclables'!V21+'Mixed Recyclables'!W21</f>
        <v>958.09999999999991</v>
      </c>
      <c r="X21">
        <f>'Paper Recyclables'!W21+'Mixed Recyclables'!X21</f>
        <v>922.09</v>
      </c>
      <c r="Y21">
        <f>'Paper Recyclables'!X21+'Mixed Recyclables'!Y21</f>
        <v>870.72</v>
      </c>
      <c r="Z21">
        <v>1125.49</v>
      </c>
      <c r="AA21" s="5">
        <v>1086.7</v>
      </c>
      <c r="AB21" s="5">
        <v>1108.92</v>
      </c>
      <c r="AC21" s="5">
        <v>1101.0900000000001</v>
      </c>
      <c r="AD21" s="5">
        <v>1028.71</v>
      </c>
      <c r="AE21">
        <f>'Paper Recyclables'!AD21+'Mixed Recyclables'!AE21</f>
        <v>171.82999999999998</v>
      </c>
      <c r="AF21">
        <f>'Paper Recyclables'!AE21+'Mixed Recyclables'!AF21</f>
        <v>164.27</v>
      </c>
      <c r="AG21">
        <f>'Paper Recyclables'!AF21+'Mixed Recyclables'!AG21</f>
        <v>151.11000000000001</v>
      </c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>
        <f>'Paper Recyclables'!K22+'Mixed Recyclables'!L22</f>
        <v>642.03</v>
      </c>
      <c r="M22">
        <f>'Paper Recyclables'!L22+'Mixed Recyclables'!M22</f>
        <v>577.24</v>
      </c>
      <c r="N22">
        <f>'Paper Recyclables'!M22+'Mixed Recyclables'!N22</f>
        <v>514.43000000000006</v>
      </c>
      <c r="O22">
        <f>'Paper Recyclables'!N22+'Mixed Recyclables'!O22</f>
        <v>370.08499999999998</v>
      </c>
      <c r="P22">
        <f>'Paper Recyclables'!O22+'Mixed Recyclables'!P22</f>
        <v>374.72</v>
      </c>
      <c r="Q22">
        <f>'Paper Recyclables'!P22+'Mixed Recyclables'!Q22</f>
        <v>496.51</v>
      </c>
      <c r="R22">
        <f>'Paper Recyclables'!Q22+'Mixed Recyclables'!R22</f>
        <v>528.58000000000004</v>
      </c>
      <c r="S22">
        <f>'Paper Recyclables'!R22+'Mixed Recyclables'!S22</f>
        <v>570.73</v>
      </c>
      <c r="T22">
        <f>'Paper Recyclables'!S22+'Mixed Recyclables'!T22</f>
        <v>605.79</v>
      </c>
      <c r="U22">
        <f>'Paper Recyclables'!T22+'Mixed Recyclables'!U22</f>
        <v>482.53</v>
      </c>
      <c r="V22">
        <f>'Paper Recyclables'!U22+'Mixed Recyclables'!V22</f>
        <v>393.52</v>
      </c>
      <c r="W22">
        <f>'Paper Recyclables'!V22+'Mixed Recyclables'!W22</f>
        <v>498.19000000000005</v>
      </c>
      <c r="X22">
        <f>'Paper Recyclables'!W22+'Mixed Recyclables'!X22</f>
        <v>463.02</v>
      </c>
      <c r="Y22">
        <f>'Paper Recyclables'!X22+'Mixed Recyclables'!Y22</f>
        <v>444.49</v>
      </c>
      <c r="Z22">
        <v>572.24</v>
      </c>
      <c r="AA22">
        <v>543.62</v>
      </c>
      <c r="AB22">
        <v>572.94000000000005</v>
      </c>
      <c r="AC22">
        <v>582.5</v>
      </c>
      <c r="AD22">
        <v>635.65</v>
      </c>
      <c r="AE22">
        <f>'Paper Recyclables'!AD22+'Mixed Recyclables'!AE22</f>
        <v>335.03</v>
      </c>
      <c r="AF22">
        <f>'Paper Recyclables'!AE22+'Mixed Recyclables'!AF22</f>
        <v>320.08000000000004</v>
      </c>
      <c r="AG22">
        <f>'Paper Recyclables'!AF22+'Mixed Recyclables'!AG22</f>
        <v>271.92</v>
      </c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>
        <f>'Paper Recyclables'!K23+'Mixed Recyclables'!L23</f>
        <v>1040.25</v>
      </c>
      <c r="M23">
        <f>'Paper Recyclables'!L23+'Mixed Recyclables'!M23</f>
        <v>1004.8199999999999</v>
      </c>
      <c r="N23">
        <f>'Paper Recyclables'!M23+'Mixed Recyclables'!N23</f>
        <v>1068.1399999999999</v>
      </c>
      <c r="O23">
        <f>'Paper Recyclables'!N23+'Mixed Recyclables'!O23</f>
        <v>1275.8699999999999</v>
      </c>
      <c r="P23">
        <f>'Paper Recyclables'!O23+'Mixed Recyclables'!P23</f>
        <v>1252.8999999999999</v>
      </c>
      <c r="Q23">
        <f>'Paper Recyclables'!P23+'Mixed Recyclables'!Q23</f>
        <v>1062.3600000000001</v>
      </c>
      <c r="R23">
        <f>'Paper Recyclables'!Q23+'Mixed Recyclables'!R23</f>
        <v>1002.23</v>
      </c>
      <c r="S23">
        <f>'Paper Recyclables'!R23+'Mixed Recyclables'!S23</f>
        <v>907.2</v>
      </c>
      <c r="T23">
        <f>'Paper Recyclables'!S23+'Mixed Recyclables'!T23</f>
        <v>979.05</v>
      </c>
      <c r="U23">
        <f>'Paper Recyclables'!T23+'Mixed Recyclables'!U23</f>
        <v>1000.6</v>
      </c>
      <c r="V23">
        <f>'Paper Recyclables'!U23+'Mixed Recyclables'!V23</f>
        <v>1069.2199999999998</v>
      </c>
      <c r="W23">
        <f>'Paper Recyclables'!V23+'Mixed Recyclables'!W23</f>
        <v>1076.6199999999999</v>
      </c>
      <c r="X23">
        <f>'Paper Recyclables'!W23+'Mixed Recyclables'!X23</f>
        <v>1050.5999999999999</v>
      </c>
      <c r="Y23">
        <f>'Paper Recyclables'!X23+'Mixed Recyclables'!Y23</f>
        <v>1018.41</v>
      </c>
      <c r="Z23">
        <v>1340.07</v>
      </c>
      <c r="AA23" s="5">
        <v>1319.64</v>
      </c>
      <c r="AB23" s="5">
        <v>1329.51</v>
      </c>
      <c r="AC23" s="5">
        <v>1363.85</v>
      </c>
      <c r="AD23" s="5">
        <v>1272.77</v>
      </c>
      <c r="AE23">
        <f>'Paper Recyclables'!AD23+'Mixed Recyclables'!AE23</f>
        <v>989.78999999999985</v>
      </c>
      <c r="AF23">
        <f>'Paper Recyclables'!AE23+'Mixed Recyclables'!AF23</f>
        <v>826.3</v>
      </c>
      <c r="AG23">
        <f>'Paper Recyclables'!AF23+'Mixed Recyclables'!AG23</f>
        <v>768.7</v>
      </c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>
        <f>'Paper Recyclables'!K24+'Mixed Recyclables'!L24</f>
        <v>552.39</v>
      </c>
      <c r="M24">
        <f>'Paper Recyclables'!L24+'Mixed Recyclables'!M24</f>
        <v>548.97</v>
      </c>
      <c r="N24">
        <f>'Paper Recyclables'!M24+'Mixed Recyclables'!N24</f>
        <v>567.49</v>
      </c>
      <c r="O24">
        <f>'Paper Recyclables'!N24+'Mixed Recyclables'!O24</f>
        <v>565.99</v>
      </c>
      <c r="P24">
        <f>'Paper Recyclables'!O24+'Mixed Recyclables'!P24</f>
        <v>535.46</v>
      </c>
      <c r="Q24">
        <f>'Paper Recyclables'!P24+'Mixed Recyclables'!Q24</f>
        <v>499.40999999999997</v>
      </c>
      <c r="R24">
        <f>'Paper Recyclables'!Q24+'Mixed Recyclables'!R24</f>
        <v>448.32</v>
      </c>
      <c r="S24">
        <f>'Paper Recyclables'!R24+'Mixed Recyclables'!S24</f>
        <v>434.51</v>
      </c>
      <c r="T24">
        <f>'Paper Recyclables'!S24+'Mixed Recyclables'!T24</f>
        <v>442.15000000000009</v>
      </c>
      <c r="U24">
        <f>'Paper Recyclables'!T24+'Mixed Recyclables'!U24</f>
        <v>370.96000000000004</v>
      </c>
      <c r="V24">
        <f>'Paper Recyclables'!U24+'Mixed Recyclables'!V24</f>
        <v>368.90000000000009</v>
      </c>
      <c r="W24">
        <f>'Paper Recyclables'!V24+'Mixed Recyclables'!W24</f>
        <v>410.46</v>
      </c>
      <c r="X24">
        <f>'Paper Recyclables'!W24+'Mixed Recyclables'!X24</f>
        <v>397.57</v>
      </c>
      <c r="Y24">
        <f>'Paper Recyclables'!X24+'Mixed Recyclables'!Y24</f>
        <v>402.58000000000004</v>
      </c>
      <c r="Z24">
        <v>520.22</v>
      </c>
      <c r="AA24">
        <v>510.17</v>
      </c>
      <c r="AB24">
        <v>526.16</v>
      </c>
      <c r="AC24">
        <v>556.36</v>
      </c>
      <c r="AD24">
        <v>586.34</v>
      </c>
      <c r="AE24">
        <f>'Paper Recyclables'!AD24+'Mixed Recyclables'!AE24</f>
        <v>322.09000000000003</v>
      </c>
      <c r="AF24">
        <f>'Paper Recyclables'!AE24+'Mixed Recyclables'!AF24</f>
        <v>349.27</v>
      </c>
      <c r="AG24">
        <f>'Paper Recyclables'!AF24+'Mixed Recyclables'!AG24</f>
        <v>350.7</v>
      </c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>
        <f>'Paper Recyclables'!K25+'Mixed Recyclables'!L25</f>
        <v>604.80999999999995</v>
      </c>
      <c r="M25">
        <f>'Paper Recyclables'!L25+'Mixed Recyclables'!M25</f>
        <v>566.51</v>
      </c>
      <c r="N25">
        <f>'Paper Recyclables'!M25+'Mixed Recyclables'!N25</f>
        <v>557.46</v>
      </c>
      <c r="O25">
        <f>'Paper Recyclables'!N25+'Mixed Recyclables'!O25</f>
        <v>615.31000000000006</v>
      </c>
      <c r="P25">
        <f>'Paper Recyclables'!O25+'Mixed Recyclables'!P25</f>
        <v>551.02</v>
      </c>
      <c r="Q25">
        <f>'Paper Recyclables'!P25+'Mixed Recyclables'!Q25</f>
        <v>523.38000000000011</v>
      </c>
      <c r="R25">
        <f>'Paper Recyclables'!Q25+'Mixed Recyclables'!R25</f>
        <v>511.87</v>
      </c>
      <c r="S25">
        <f>'Paper Recyclables'!R25+'Mixed Recyclables'!S25</f>
        <v>595.26</v>
      </c>
      <c r="T25">
        <f>'Paper Recyclables'!S25+'Mixed Recyclables'!T25</f>
        <v>586.98</v>
      </c>
      <c r="U25">
        <f>'Paper Recyclables'!T25+'Mixed Recyclables'!U25</f>
        <v>546.5</v>
      </c>
      <c r="V25">
        <f>'Paper Recyclables'!U25+'Mixed Recyclables'!V25</f>
        <v>582.76</v>
      </c>
      <c r="W25">
        <f>'Paper Recyclables'!V25+'Mixed Recyclables'!W25</f>
        <v>515.36</v>
      </c>
      <c r="X25">
        <f>'Paper Recyclables'!W25+'Mixed Recyclables'!X25</f>
        <v>474.03</v>
      </c>
      <c r="Y25">
        <f>'Paper Recyclables'!X25+'Mixed Recyclables'!Y25</f>
        <v>458.35</v>
      </c>
      <c r="Z25">
        <v>770.3</v>
      </c>
      <c r="AA25">
        <v>675.5</v>
      </c>
      <c r="AB25">
        <v>713.38</v>
      </c>
      <c r="AC25">
        <v>769.84999999999991</v>
      </c>
      <c r="AD25">
        <v>771.05</v>
      </c>
      <c r="AE25">
        <f>'Paper Recyclables'!AD25+'Mixed Recyclables'!AE25</f>
        <v>330.20000000000005</v>
      </c>
      <c r="AF25">
        <f>'Paper Recyclables'!AE25+'Mixed Recyclables'!AF25</f>
        <v>374.56</v>
      </c>
      <c r="AG25">
        <f>'Paper Recyclables'!AF25+'Mixed Recyclables'!AG25</f>
        <v>310.48</v>
      </c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>
        <f>'Paper Recyclables'!K26+'Mixed Recyclables'!L26</f>
        <v>222.47000000000003</v>
      </c>
      <c r="M26">
        <f>'Paper Recyclables'!L26+'Mixed Recyclables'!M26</f>
        <v>219.92000000000002</v>
      </c>
      <c r="N26">
        <f>'Paper Recyclables'!M26+'Mixed Recyclables'!N26</f>
        <v>227.55</v>
      </c>
      <c r="O26">
        <f>'Paper Recyclables'!N26+'Mixed Recyclables'!O26</f>
        <v>239.36999999999998</v>
      </c>
      <c r="P26">
        <f>'Paper Recyclables'!O26+'Mixed Recyclables'!P26</f>
        <v>248.26</v>
      </c>
      <c r="Q26">
        <f>'Paper Recyclables'!P26+'Mixed Recyclables'!Q26</f>
        <v>230.62</v>
      </c>
      <c r="R26">
        <f>'Paper Recyclables'!Q26+'Mixed Recyclables'!R26</f>
        <v>252.36</v>
      </c>
      <c r="S26">
        <f>'Paper Recyclables'!R26+'Mixed Recyclables'!S26</f>
        <v>280.71000000000004</v>
      </c>
      <c r="T26">
        <f>'Paper Recyclables'!S26+'Mixed Recyclables'!T26</f>
        <v>257.25</v>
      </c>
      <c r="U26">
        <f>'Paper Recyclables'!T26+'Mixed Recyclables'!U26</f>
        <v>253.59</v>
      </c>
      <c r="V26">
        <f>'Paper Recyclables'!U26+'Mixed Recyclables'!V26</f>
        <v>296.69</v>
      </c>
      <c r="W26">
        <f>'Paper Recyclables'!V26+'Mixed Recyclables'!W26</f>
        <v>335.12</v>
      </c>
      <c r="X26">
        <f>'Paper Recyclables'!W26+'Mixed Recyclables'!X26</f>
        <v>348.85</v>
      </c>
      <c r="Y26">
        <f>'Paper Recyclables'!X26+'Mixed Recyclables'!Y26</f>
        <v>341.28</v>
      </c>
      <c r="Z26">
        <v>350.97</v>
      </c>
      <c r="AA26">
        <v>351.39</v>
      </c>
      <c r="AB26">
        <v>365.94</v>
      </c>
      <c r="AC26">
        <v>375.71000000000004</v>
      </c>
      <c r="AD26">
        <v>411.04</v>
      </c>
      <c r="AE26">
        <f>'Paper Recyclables'!AD26+'Mixed Recyclables'!AE26</f>
        <v>106.24</v>
      </c>
      <c r="AF26">
        <f>'Paper Recyclables'!AE26+'Mixed Recyclables'!AF26</f>
        <v>129.92000000000002</v>
      </c>
      <c r="AG26">
        <f>'Paper Recyclables'!AF26+'Mixed Recyclables'!AG26</f>
        <v>173.39</v>
      </c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>
        <f>'Paper Recyclables'!K27+'Mixed Recyclables'!L27</f>
        <v>670.42</v>
      </c>
      <c r="M27">
        <f>'Paper Recyclables'!L27+'Mixed Recyclables'!M27</f>
        <v>165.39999999999998</v>
      </c>
      <c r="N27">
        <f>'Paper Recyclables'!M27+'Mixed Recyclables'!N27</f>
        <v>104.76</v>
      </c>
      <c r="O27">
        <f>'Paper Recyclables'!N27+'Mixed Recyclables'!O27</f>
        <v>149.07</v>
      </c>
      <c r="P27">
        <f>'Paper Recyclables'!O27+'Mixed Recyclables'!P27</f>
        <v>207.13</v>
      </c>
      <c r="Q27">
        <f>'Paper Recyclables'!P27+'Mixed Recyclables'!Q27</f>
        <v>323.60000000000002</v>
      </c>
      <c r="R27">
        <f>'Paper Recyclables'!Q27+'Mixed Recyclables'!R27</f>
        <v>329.52</v>
      </c>
      <c r="S27">
        <f>'Paper Recyclables'!R27+'Mixed Recyclables'!S27</f>
        <v>368.27</v>
      </c>
      <c r="T27">
        <f>'Paper Recyclables'!S27+'Mixed Recyclables'!T27</f>
        <v>354.97</v>
      </c>
      <c r="U27">
        <f>'Paper Recyclables'!T27+'Mixed Recyclables'!U27</f>
        <v>400.38</v>
      </c>
      <c r="V27">
        <f>'Paper Recyclables'!U27+'Mixed Recyclables'!V27</f>
        <v>455.91000000000008</v>
      </c>
      <c r="W27">
        <f>'Paper Recyclables'!V27+'Mixed Recyclables'!W27</f>
        <v>403.01</v>
      </c>
      <c r="X27">
        <f>'Paper Recyclables'!W27+'Mixed Recyclables'!X27</f>
        <v>414.4</v>
      </c>
      <c r="Y27">
        <f>'Paper Recyclables'!X27+'Mixed Recyclables'!Y27</f>
        <v>410.02</v>
      </c>
      <c r="Z27">
        <v>583.12</v>
      </c>
      <c r="AA27">
        <v>616.46</v>
      </c>
      <c r="AB27">
        <v>556.79999999999995</v>
      </c>
      <c r="AC27">
        <v>431.56999999999994</v>
      </c>
      <c r="AD27">
        <v>404.55</v>
      </c>
      <c r="AE27">
        <f>'Paper Recyclables'!AD27+'Mixed Recyclables'!AE27</f>
        <v>327.58000000000004</v>
      </c>
      <c r="AF27">
        <f>'Paper Recyclables'!AE27+'Mixed Recyclables'!AF27</f>
        <v>348.20000000000005</v>
      </c>
      <c r="AG27">
        <f>'Paper Recyclables'!AF27+'Mixed Recyclables'!AG27</f>
        <v>270.17</v>
      </c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>
        <f>'Paper Recyclables'!K28+'Mixed Recyclables'!L28</f>
        <v>775.26</v>
      </c>
      <c r="M28">
        <f>'Paper Recyclables'!L28+'Mixed Recyclables'!M28</f>
        <v>735.24</v>
      </c>
      <c r="N28">
        <f>'Paper Recyclables'!M28+'Mixed Recyclables'!N28</f>
        <v>761.29</v>
      </c>
      <c r="O28">
        <f>'Paper Recyclables'!N28+'Mixed Recyclables'!O28</f>
        <v>742.99</v>
      </c>
      <c r="P28">
        <f>'Paper Recyclables'!O28+'Mixed Recyclables'!P28</f>
        <v>650.8900000000001</v>
      </c>
      <c r="Q28">
        <f>'Paper Recyclables'!P28+'Mixed Recyclables'!Q28</f>
        <v>643.20000000000005</v>
      </c>
      <c r="R28">
        <f>'Paper Recyclables'!Q28+'Mixed Recyclables'!R28</f>
        <v>649.24000000000012</v>
      </c>
      <c r="S28">
        <f>'Paper Recyclables'!R28+'Mixed Recyclables'!S28</f>
        <v>700.8</v>
      </c>
      <c r="T28">
        <f>'Paper Recyclables'!S28+'Mixed Recyclables'!T28</f>
        <v>699.15000000000009</v>
      </c>
      <c r="U28">
        <f>'Paper Recyclables'!T28+'Mixed Recyclables'!U28</f>
        <v>438.86000000000007</v>
      </c>
      <c r="V28">
        <f>'Paper Recyclables'!U28+'Mixed Recyclables'!V28</f>
        <v>488.61999999999995</v>
      </c>
      <c r="W28">
        <f>'Paper Recyclables'!V28+'Mixed Recyclables'!W28</f>
        <v>482.11999999999989</v>
      </c>
      <c r="X28">
        <f>'Paper Recyclables'!W28+'Mixed Recyclables'!X28</f>
        <v>531</v>
      </c>
      <c r="Y28">
        <f>'Paper Recyclables'!X28+'Mixed Recyclables'!Y28</f>
        <v>705.11</v>
      </c>
      <c r="Z28">
        <v>742.62</v>
      </c>
      <c r="AA28">
        <v>678.72</v>
      </c>
      <c r="AB28">
        <v>697.12</v>
      </c>
      <c r="AC28">
        <v>763.8900000000001</v>
      </c>
      <c r="AD28">
        <v>755.7</v>
      </c>
      <c r="AE28">
        <f>'Paper Recyclables'!AD28+'Mixed Recyclables'!AE28</f>
        <v>471.7</v>
      </c>
      <c r="AF28">
        <f>'Paper Recyclables'!AE28+'Mixed Recyclables'!AF28</f>
        <v>411.61</v>
      </c>
      <c r="AG28">
        <f>'Paper Recyclables'!AF28+'Mixed Recyclables'!AG28</f>
        <v>637.34</v>
      </c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>
        <f>'Paper Recyclables'!K29+'Mixed Recyclables'!L29</f>
        <v>1072.31</v>
      </c>
      <c r="M29">
        <f>'Paper Recyclables'!L29+'Mixed Recyclables'!M29</f>
        <v>1077.21</v>
      </c>
      <c r="N29">
        <f>'Paper Recyclables'!M29+'Mixed Recyclables'!N29</f>
        <v>1040.56</v>
      </c>
      <c r="O29">
        <f>'Paper Recyclables'!N29+'Mixed Recyclables'!O29</f>
        <v>1121.1599999999999</v>
      </c>
      <c r="P29">
        <f>'Paper Recyclables'!O29+'Mixed Recyclables'!P29</f>
        <v>1115.1000000000001</v>
      </c>
      <c r="Q29">
        <f>'Paper Recyclables'!P29+'Mixed Recyclables'!Q29</f>
        <v>1046.96</v>
      </c>
      <c r="R29">
        <f>'Paper Recyclables'!Q29+'Mixed Recyclables'!R29</f>
        <v>988.52</v>
      </c>
      <c r="S29">
        <f>'Paper Recyclables'!R29+'Mixed Recyclables'!S29</f>
        <v>991.54</v>
      </c>
      <c r="T29">
        <f>'Paper Recyclables'!S29+'Mixed Recyclables'!T29</f>
        <v>1012.74</v>
      </c>
      <c r="U29">
        <f>'Paper Recyclables'!T29+'Mixed Recyclables'!U29</f>
        <v>875.40000000000009</v>
      </c>
      <c r="V29">
        <f>'Paper Recyclables'!U29+'Mixed Recyclables'!V29</f>
        <v>884.72</v>
      </c>
      <c r="W29">
        <f>'Paper Recyclables'!V29+'Mixed Recyclables'!W29</f>
        <v>934.72</v>
      </c>
      <c r="X29">
        <f>'Paper Recyclables'!W29+'Mixed Recyclables'!X29</f>
        <v>890.57999999999993</v>
      </c>
      <c r="Y29">
        <f>'Paper Recyclables'!X29+'Mixed Recyclables'!Y29</f>
        <v>865.02</v>
      </c>
      <c r="Z29">
        <v>1047.4100000000001</v>
      </c>
      <c r="AA29" s="5">
        <v>1064.8900000000001</v>
      </c>
      <c r="AB29" s="5">
        <v>1101.54</v>
      </c>
      <c r="AC29" s="5">
        <v>1162.51</v>
      </c>
      <c r="AD29" s="5">
        <v>1182.24</v>
      </c>
      <c r="AE29">
        <f>'Paper Recyclables'!AD29+'Mixed Recyclables'!AE29</f>
        <v>649.82999999999993</v>
      </c>
      <c r="AF29">
        <f>'Paper Recyclables'!AE29+'Mixed Recyclables'!AF29</f>
        <v>655.19000000000005</v>
      </c>
      <c r="AG29">
        <f>'Paper Recyclables'!AF29+'Mixed Recyclables'!AG29</f>
        <v>583.41999999999996</v>
      </c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>
        <f>'Paper Recyclables'!K30+'Mixed Recyclables'!L30</f>
        <v>1624.0100000000002</v>
      </c>
      <c r="M30">
        <f>'Paper Recyclables'!L30+'Mixed Recyclables'!M30</f>
        <v>1564.74</v>
      </c>
      <c r="N30">
        <f>'Paper Recyclables'!M30+'Mixed Recyclables'!N30</f>
        <v>1514.92</v>
      </c>
      <c r="O30">
        <f>'Paper Recyclables'!N30+'Mixed Recyclables'!O30</f>
        <v>1545.5100000000002</v>
      </c>
      <c r="P30">
        <f>'Paper Recyclables'!O30+'Mixed Recyclables'!P30</f>
        <v>1500.99</v>
      </c>
      <c r="Q30">
        <f>'Paper Recyclables'!P30+'Mixed Recyclables'!Q30</f>
        <v>1430.3200000000002</v>
      </c>
      <c r="R30">
        <f>'Paper Recyclables'!Q30+'Mixed Recyclables'!R30</f>
        <v>1329.6799999999998</v>
      </c>
      <c r="S30">
        <f>'Paper Recyclables'!R30+'Mixed Recyclables'!S30</f>
        <v>1470.03</v>
      </c>
      <c r="T30">
        <f>'Paper Recyclables'!S30+'Mixed Recyclables'!T30</f>
        <v>1516.08</v>
      </c>
      <c r="U30">
        <f>'Paper Recyclables'!T30+'Mixed Recyclables'!U30</f>
        <v>1397.9299999999998</v>
      </c>
      <c r="V30">
        <f>'Paper Recyclables'!U30+'Mixed Recyclables'!V30</f>
        <v>1328.6</v>
      </c>
      <c r="W30">
        <f>'Paper Recyclables'!V30+'Mixed Recyclables'!W30</f>
        <v>1404.52</v>
      </c>
      <c r="X30">
        <f>'Paper Recyclables'!W30+'Mixed Recyclables'!X30</f>
        <v>1281.6399999999999</v>
      </c>
      <c r="Y30">
        <f>'Paper Recyclables'!X30+'Mixed Recyclables'!Y30</f>
        <v>1041.1300000000001</v>
      </c>
      <c r="Z30">
        <v>1438.54</v>
      </c>
      <c r="AA30" s="5">
        <v>1492.32</v>
      </c>
      <c r="AB30" s="5">
        <v>1607.44</v>
      </c>
      <c r="AC30" s="5">
        <v>1624.57</v>
      </c>
      <c r="AD30" s="5">
        <v>1577.7</v>
      </c>
      <c r="AE30">
        <f>'Paper Recyclables'!AD30+'Mixed Recyclables'!AE30</f>
        <v>1263.3499999999999</v>
      </c>
      <c r="AF30">
        <f>'Paper Recyclables'!AE30+'Mixed Recyclables'!AF30</f>
        <v>1086.6099999999999</v>
      </c>
      <c r="AG30">
        <f>'Paper Recyclables'!AF30+'Mixed Recyclables'!AG30</f>
        <v>886.22</v>
      </c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>
        <f>'Paper Recyclables'!K31+'Mixed Recyclables'!L31</f>
        <v>701.95</v>
      </c>
      <c r="M31">
        <f>'Paper Recyclables'!L31+'Mixed Recyclables'!M31</f>
        <v>703.52</v>
      </c>
      <c r="N31">
        <f>'Paper Recyclables'!M31+'Mixed Recyclables'!N31</f>
        <v>686.16</v>
      </c>
      <c r="O31">
        <f>'Paper Recyclables'!N31+'Mixed Recyclables'!O31</f>
        <v>775.09</v>
      </c>
      <c r="P31">
        <f>'Paper Recyclables'!O31+'Mixed Recyclables'!P31</f>
        <v>707.05</v>
      </c>
      <c r="Q31">
        <f>'Paper Recyclables'!P31+'Mixed Recyclables'!Q31</f>
        <v>712.55</v>
      </c>
      <c r="R31">
        <f>'Paper Recyclables'!Q31+'Mixed Recyclables'!R31</f>
        <v>682.08400000000006</v>
      </c>
      <c r="S31">
        <f>'Paper Recyclables'!R31+'Mixed Recyclables'!S31</f>
        <v>717.87</v>
      </c>
      <c r="T31">
        <f>'Paper Recyclables'!S31+'Mixed Recyclables'!T31</f>
        <v>705.64</v>
      </c>
      <c r="U31">
        <f>'Paper Recyclables'!T31+'Mixed Recyclables'!U31</f>
        <v>612.28000000000009</v>
      </c>
      <c r="V31">
        <f>'Paper Recyclables'!U31+'Mixed Recyclables'!V31</f>
        <v>604.30000000000007</v>
      </c>
      <c r="W31">
        <f>'Paper Recyclables'!V31+'Mixed Recyclables'!W31</f>
        <v>656.31</v>
      </c>
      <c r="X31">
        <f>'Paper Recyclables'!W31+'Mixed Recyclables'!X31</f>
        <v>640.1</v>
      </c>
      <c r="Y31">
        <f>'Paper Recyclables'!X31+'Mixed Recyclables'!Y31</f>
        <v>604.32999999999993</v>
      </c>
      <c r="Z31">
        <v>785.69</v>
      </c>
      <c r="AA31">
        <v>790.93</v>
      </c>
      <c r="AB31">
        <v>858.77</v>
      </c>
      <c r="AC31">
        <v>887.92</v>
      </c>
      <c r="AD31">
        <v>869.98</v>
      </c>
      <c r="AE31">
        <f>'Paper Recyclables'!AD31+'Mixed Recyclables'!AE31</f>
        <v>748.45999999999992</v>
      </c>
      <c r="AF31">
        <f>'Paper Recyclables'!AE31+'Mixed Recyclables'!AF31</f>
        <v>852.67000000000007</v>
      </c>
      <c r="AG31">
        <f>'Paper Recyclables'!AF31+'Mixed Recyclables'!AG31</f>
        <v>747.41</v>
      </c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>
        <f>'Paper Recyclables'!K32+'Mixed Recyclables'!L32</f>
        <v>506.85</v>
      </c>
      <c r="M32">
        <f>'Paper Recyclables'!L32+'Mixed Recyclables'!M32</f>
        <v>426.48</v>
      </c>
      <c r="N32">
        <f>'Paper Recyclables'!M32+'Mixed Recyclables'!N32</f>
        <v>426.63</v>
      </c>
      <c r="O32">
        <f>'Paper Recyclables'!N32+'Mixed Recyclables'!O32</f>
        <v>464.62000000000012</v>
      </c>
      <c r="P32">
        <f>'Paper Recyclables'!O32+'Mixed Recyclables'!P32</f>
        <v>450.4</v>
      </c>
      <c r="Q32">
        <f>'Paper Recyclables'!P32+'Mixed Recyclables'!Q32</f>
        <v>440.86</v>
      </c>
      <c r="R32">
        <f>'Paper Recyclables'!Q32+'Mixed Recyclables'!R32</f>
        <v>433.85</v>
      </c>
      <c r="S32">
        <f>'Paper Recyclables'!R32+'Mixed Recyclables'!S32</f>
        <v>468.92999999999995</v>
      </c>
      <c r="T32">
        <f>'Paper Recyclables'!S32+'Mixed Recyclables'!T32</f>
        <v>472.44000000000005</v>
      </c>
      <c r="U32">
        <f>'Paper Recyclables'!T32+'Mixed Recyclables'!U32</f>
        <v>423.82</v>
      </c>
      <c r="V32">
        <f>'Paper Recyclables'!U32+'Mixed Recyclables'!V32</f>
        <v>425.72</v>
      </c>
      <c r="W32">
        <f>'Paper Recyclables'!V32+'Mixed Recyclables'!W32</f>
        <v>334.14</v>
      </c>
      <c r="X32">
        <f>'Paper Recyclables'!W32+'Mixed Recyclables'!X32</f>
        <v>323.55</v>
      </c>
      <c r="Y32">
        <f>'Paper Recyclables'!X32+'Mixed Recyclables'!Y32</f>
        <v>388.84000000000003</v>
      </c>
      <c r="Z32">
        <v>465.34</v>
      </c>
      <c r="AA32">
        <v>463.41</v>
      </c>
      <c r="AB32">
        <v>517.20000000000005</v>
      </c>
      <c r="AC32">
        <v>497.98</v>
      </c>
      <c r="AD32">
        <v>497.41</v>
      </c>
      <c r="AE32">
        <f>'Paper Recyclables'!AD32+'Mixed Recyclables'!AE32</f>
        <v>256.56</v>
      </c>
      <c r="AF32">
        <f>'Paper Recyclables'!AE32+'Mixed Recyclables'!AF32</f>
        <v>267.77</v>
      </c>
      <c r="AG32">
        <f>'Paper Recyclables'!AF32+'Mixed Recyclables'!AG32</f>
        <v>230.54</v>
      </c>
    </row>
    <row r="33" spans="1:35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>
        <f>'Paper Recyclables'!K33+'Mixed Recyclables'!L33</f>
        <v>711.82999999999993</v>
      </c>
      <c r="M33">
        <f>'Paper Recyclables'!L33+'Mixed Recyclables'!M33</f>
        <v>778.15</v>
      </c>
      <c r="N33">
        <f>'Paper Recyclables'!M33+'Mixed Recyclables'!N33</f>
        <v>761.46</v>
      </c>
      <c r="O33">
        <f>'Paper Recyclables'!N33+'Mixed Recyclables'!O33</f>
        <v>787.59999999999991</v>
      </c>
      <c r="P33">
        <f>'Paper Recyclables'!O33+'Mixed Recyclables'!P33</f>
        <v>734.19</v>
      </c>
      <c r="Q33">
        <f>'Paper Recyclables'!P33+'Mixed Recyclables'!Q33</f>
        <v>649.93000000000006</v>
      </c>
      <c r="R33">
        <f>'Paper Recyclables'!Q33+'Mixed Recyclables'!R33</f>
        <v>671.33999999999992</v>
      </c>
      <c r="S33">
        <f>'Paper Recyclables'!R33+'Mixed Recyclables'!S33</f>
        <v>745.97</v>
      </c>
      <c r="T33">
        <f>'Paper Recyclables'!S33+'Mixed Recyclables'!T33</f>
        <v>780.23</v>
      </c>
      <c r="U33">
        <f>'Paper Recyclables'!T33+'Mixed Recyclables'!U33</f>
        <v>602.56999999999994</v>
      </c>
      <c r="V33">
        <f>'Paper Recyclables'!U33+'Mixed Recyclables'!V33</f>
        <v>634.90000000000009</v>
      </c>
      <c r="W33">
        <f>'Paper Recyclables'!V33+'Mixed Recyclables'!W33</f>
        <v>706.05</v>
      </c>
      <c r="X33">
        <f>'Paper Recyclables'!W33+'Mixed Recyclables'!X33</f>
        <v>650.20000000000005</v>
      </c>
      <c r="Y33">
        <f>'Paper Recyclables'!X33+'Mixed Recyclables'!Y33</f>
        <v>649.42000000000007</v>
      </c>
      <c r="Z33">
        <v>865.34</v>
      </c>
      <c r="AA33">
        <v>857.65</v>
      </c>
      <c r="AB33">
        <v>938.12</v>
      </c>
      <c r="AC33">
        <v>998.70999999999992</v>
      </c>
      <c r="AD33">
        <v>928.06</v>
      </c>
      <c r="AE33">
        <f>'Paper Recyclables'!AD33+'Mixed Recyclables'!AE33</f>
        <v>438.91999999999996</v>
      </c>
      <c r="AF33">
        <f>'Paper Recyclables'!AE33+'Mixed Recyclables'!AF33</f>
        <v>557.62</v>
      </c>
      <c r="AG33">
        <f>'Paper Recyclables'!AF33+'Mixed Recyclables'!AG33</f>
        <v>422.59</v>
      </c>
    </row>
    <row r="34" spans="1:35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>
        <f>'Paper Recyclables'!K34+'Mixed Recyclables'!L34</f>
        <v>887.15000000000009</v>
      </c>
      <c r="M34">
        <f>'Paper Recyclables'!L34+'Mixed Recyclables'!M34</f>
        <v>875.51</v>
      </c>
      <c r="N34">
        <f>'Paper Recyclables'!M34+'Mixed Recyclables'!N34</f>
        <v>906.21</v>
      </c>
      <c r="O34">
        <f>'Paper Recyclables'!N34+'Mixed Recyclables'!O34</f>
        <v>1023.8</v>
      </c>
      <c r="P34">
        <f>'Paper Recyclables'!O34+'Mixed Recyclables'!P34</f>
        <v>847.54000000000008</v>
      </c>
      <c r="Q34">
        <f>'Paper Recyclables'!P34+'Mixed Recyclables'!Q34</f>
        <v>761.53</v>
      </c>
      <c r="R34">
        <f>'Paper Recyclables'!Q34+'Mixed Recyclables'!R34</f>
        <v>730.19</v>
      </c>
      <c r="S34">
        <f>'Paper Recyclables'!R34+'Mixed Recyclables'!S34</f>
        <v>896.81000000000006</v>
      </c>
      <c r="T34">
        <f>'Paper Recyclables'!S34+'Mixed Recyclables'!T34</f>
        <v>912.83</v>
      </c>
      <c r="U34">
        <f>'Paper Recyclables'!T34+'Mixed Recyclables'!U34</f>
        <v>803.21999999999991</v>
      </c>
      <c r="V34">
        <f>'Paper Recyclables'!U34+'Mixed Recyclables'!V34</f>
        <v>869.55</v>
      </c>
      <c r="W34">
        <f>'Paper Recyclables'!V34+'Mixed Recyclables'!W34</f>
        <v>960.84999999999991</v>
      </c>
      <c r="X34">
        <f>'Paper Recyclables'!W34+'Mixed Recyclables'!X34</f>
        <v>989.61999999999989</v>
      </c>
      <c r="Y34">
        <f>'Paper Recyclables'!X34+'Mixed Recyclables'!Y34</f>
        <v>938.57</v>
      </c>
      <c r="Z34">
        <v>1223.74</v>
      </c>
      <c r="AA34" s="5">
        <v>1206.0899999999999</v>
      </c>
      <c r="AB34" s="5">
        <v>1342.83</v>
      </c>
      <c r="AC34" s="5">
        <v>1410.9999999999998</v>
      </c>
      <c r="AD34" s="5">
        <v>1463.69</v>
      </c>
      <c r="AE34">
        <f>'Paper Recyclables'!AD34+'Mixed Recyclables'!AE34</f>
        <v>784.48</v>
      </c>
      <c r="AF34">
        <f>'Paper Recyclables'!AE34+'Mixed Recyclables'!AF34</f>
        <v>971.95</v>
      </c>
      <c r="AG34">
        <f>'Paper Recyclables'!AF34+'Mixed Recyclables'!AG34</f>
        <v>1020.3</v>
      </c>
    </row>
    <row r="35" spans="1:35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>
        <f>'Paper Recyclables'!K35+'Mixed Recyclables'!L35</f>
        <v>922.32</v>
      </c>
      <c r="M35">
        <f>'Paper Recyclables'!L35+'Mixed Recyclables'!M35</f>
        <v>884.08</v>
      </c>
      <c r="N35">
        <f>'Paper Recyclables'!M35+'Mixed Recyclables'!N35</f>
        <v>895.35000000000014</v>
      </c>
      <c r="O35">
        <f>'Paper Recyclables'!N35+'Mixed Recyclables'!O35</f>
        <v>938.75999999999988</v>
      </c>
      <c r="P35">
        <f>'Paper Recyclables'!O35+'Mixed Recyclables'!P35</f>
        <v>910.39</v>
      </c>
      <c r="Q35">
        <f>'Paper Recyclables'!P35+'Mixed Recyclables'!Q35</f>
        <v>860.96</v>
      </c>
      <c r="R35">
        <f>'Paper Recyclables'!Q35+'Mixed Recyclables'!R35</f>
        <v>794.20100000000014</v>
      </c>
      <c r="S35">
        <f>'Paper Recyclables'!R35+'Mixed Recyclables'!S35</f>
        <v>872.76</v>
      </c>
      <c r="T35">
        <f>'Paper Recyclables'!S35+'Mixed Recyclables'!T35</f>
        <v>929.49000000000012</v>
      </c>
      <c r="U35">
        <f>'Paper Recyclables'!T35+'Mixed Recyclables'!U35</f>
        <v>915.95999999999992</v>
      </c>
      <c r="V35">
        <f>'Paper Recyclables'!U35+'Mixed Recyclables'!V35</f>
        <v>902.48</v>
      </c>
      <c r="W35">
        <f>'Paper Recyclables'!V35+'Mixed Recyclables'!W35</f>
        <v>520.37</v>
      </c>
      <c r="X35">
        <f>'Paper Recyclables'!W35+'Mixed Recyclables'!X35</f>
        <v>201.57999999999998</v>
      </c>
      <c r="Y35">
        <f>'Paper Recyclables'!X35+'Mixed Recyclables'!Y35</f>
        <v>218.81</v>
      </c>
      <c r="Z35">
        <v>286.13</v>
      </c>
      <c r="AA35">
        <v>374.03</v>
      </c>
      <c r="AB35">
        <v>468.31</v>
      </c>
      <c r="AC35">
        <v>484.04</v>
      </c>
      <c r="AD35">
        <v>1166.1300000000001</v>
      </c>
      <c r="AE35">
        <f>'Paper Recyclables'!AD35+'Mixed Recyclables'!AE35</f>
        <v>343.1</v>
      </c>
      <c r="AF35">
        <f>'Paper Recyclables'!AE35+'Mixed Recyclables'!AF35</f>
        <v>165.91</v>
      </c>
      <c r="AG35">
        <f>'Paper Recyclables'!AF35+'Mixed Recyclables'!AG35</f>
        <v>43.37</v>
      </c>
    </row>
    <row r="36" spans="1:35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>
        <f>'Paper Recyclables'!K36+'Mixed Recyclables'!L36</f>
        <v>557.15</v>
      </c>
      <c r="M36">
        <f>'Paper Recyclables'!L36+'Mixed Recyclables'!M36</f>
        <v>527.53</v>
      </c>
      <c r="N36">
        <f>'Paper Recyclables'!M36+'Mixed Recyclables'!N36</f>
        <v>562.53</v>
      </c>
      <c r="O36">
        <f>'Paper Recyclables'!N36+'Mixed Recyclables'!O36</f>
        <v>581.43000000000006</v>
      </c>
      <c r="P36">
        <f>'Paper Recyclables'!O36+'Mixed Recyclables'!P36</f>
        <v>561.05000000000007</v>
      </c>
      <c r="Q36">
        <f>'Paper Recyclables'!P36+'Mixed Recyclables'!Q36</f>
        <v>529.17000000000007</v>
      </c>
      <c r="R36">
        <f>'Paper Recyclables'!Q36+'Mixed Recyclables'!R36</f>
        <v>473.54999999999995</v>
      </c>
      <c r="S36">
        <f>'Paper Recyclables'!R36+'Mixed Recyclables'!S36</f>
        <v>519.42999999999995</v>
      </c>
      <c r="T36">
        <f>'Paper Recyclables'!S36+'Mixed Recyclables'!T36</f>
        <v>556.23</v>
      </c>
      <c r="U36">
        <f>'Paper Recyclables'!T36+'Mixed Recyclables'!U36</f>
        <v>474.33000000000004</v>
      </c>
      <c r="V36">
        <f>'Paper Recyclables'!U36+'Mixed Recyclables'!V36</f>
        <v>437.6</v>
      </c>
      <c r="W36">
        <f>'Paper Recyclables'!V36+'Mixed Recyclables'!W36</f>
        <v>518.99</v>
      </c>
      <c r="X36">
        <f>'Paper Recyclables'!W36+'Mixed Recyclables'!X36</f>
        <v>480.63</v>
      </c>
      <c r="Y36">
        <f>'Paper Recyclables'!X36+'Mixed Recyclables'!Y36</f>
        <v>479.28</v>
      </c>
      <c r="Z36">
        <v>534.05999999999995</v>
      </c>
      <c r="AA36">
        <v>492.87</v>
      </c>
      <c r="AB36">
        <v>627.95000000000005</v>
      </c>
      <c r="AC36">
        <v>817.72</v>
      </c>
      <c r="AD36">
        <v>801.4</v>
      </c>
      <c r="AE36">
        <f>'Paper Recyclables'!AD36+'Mixed Recyclables'!AE36</f>
        <v>601.5</v>
      </c>
      <c r="AF36">
        <f>'Paper Recyclables'!AE36+'Mixed Recyclables'!AF36</f>
        <v>570.61</v>
      </c>
      <c r="AG36">
        <f>'Paper Recyclables'!AF36+'Mixed Recyclables'!AG36</f>
        <v>554.82999999999993</v>
      </c>
    </row>
    <row r="37" spans="1:35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>
        <f>'Paper Recyclables'!K37+'Mixed Recyclables'!L37</f>
        <v>418.53</v>
      </c>
      <c r="M37">
        <f>'Paper Recyclables'!L37+'Mixed Recyclables'!M37</f>
        <v>435.15999999999997</v>
      </c>
      <c r="N37">
        <f>'Paper Recyclables'!M37+'Mixed Recyclables'!N37</f>
        <v>403.12</v>
      </c>
      <c r="O37">
        <f>'Paper Recyclables'!N37+'Mixed Recyclables'!O37</f>
        <v>451.99</v>
      </c>
      <c r="P37">
        <f>'Paper Recyclables'!O37+'Mixed Recyclables'!P37</f>
        <v>448.09</v>
      </c>
      <c r="Q37">
        <f>'Paper Recyclables'!P37+'Mixed Recyclables'!Q37</f>
        <v>448.97</v>
      </c>
      <c r="R37">
        <f>'Paper Recyclables'!Q37+'Mixed Recyclables'!R37</f>
        <v>439.4</v>
      </c>
      <c r="S37">
        <f>'Paper Recyclables'!R37+'Mixed Recyclables'!S37</f>
        <v>421.52000000000004</v>
      </c>
      <c r="T37">
        <f>'Paper Recyclables'!S37+'Mixed Recyclables'!T37</f>
        <v>431.26000000000005</v>
      </c>
      <c r="U37">
        <f>'Paper Recyclables'!T37+'Mixed Recyclables'!U37</f>
        <v>408.71999999999997</v>
      </c>
      <c r="V37">
        <f>'Paper Recyclables'!U37+'Mixed Recyclables'!V37</f>
        <v>390.8</v>
      </c>
      <c r="W37">
        <f>'Paper Recyclables'!V37+'Mixed Recyclables'!W37</f>
        <v>489.49</v>
      </c>
      <c r="X37">
        <f>'Paper Recyclables'!W37+'Mixed Recyclables'!X37</f>
        <v>466.41</v>
      </c>
      <c r="Y37">
        <f>'Paper Recyclables'!X37+'Mixed Recyclables'!Y37</f>
        <v>376.84000000000003</v>
      </c>
      <c r="Z37">
        <v>509.99</v>
      </c>
      <c r="AA37">
        <v>507.53</v>
      </c>
      <c r="AB37">
        <v>492.1</v>
      </c>
      <c r="AC37">
        <v>533.01</v>
      </c>
      <c r="AD37">
        <v>500.03</v>
      </c>
      <c r="AE37">
        <f>'Paper Recyclables'!AD37+'Mixed Recyclables'!AE37</f>
        <v>280.27</v>
      </c>
      <c r="AF37">
        <f>'Paper Recyclables'!AE37+'Mixed Recyclables'!AF37</f>
        <v>285.52</v>
      </c>
      <c r="AG37">
        <f>'Paper Recyclables'!AF37+'Mixed Recyclables'!AG37</f>
        <v>274.7</v>
      </c>
    </row>
    <row r="38" spans="1:35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>
        <f>'Paper Recyclables'!K38+'Mixed Recyclables'!L38</f>
        <v>417.57</v>
      </c>
      <c r="M38">
        <f>'Paper Recyclables'!L38+'Mixed Recyclables'!M38</f>
        <v>831.45</v>
      </c>
      <c r="N38">
        <f>'Paper Recyclables'!M38+'Mixed Recyclables'!N38</f>
        <v>924.63000000000011</v>
      </c>
      <c r="O38">
        <f>'Paper Recyclables'!N38+'Mixed Recyclables'!O38</f>
        <v>1032.3200000000002</v>
      </c>
      <c r="P38">
        <f>'Paper Recyclables'!O38+'Mixed Recyclables'!P38</f>
        <v>960.65000000000009</v>
      </c>
      <c r="Q38">
        <f>'Paper Recyclables'!P38+'Mixed Recyclables'!Q38</f>
        <v>886.75</v>
      </c>
      <c r="R38">
        <f>'Paper Recyclables'!Q38+'Mixed Recyclables'!R38</f>
        <v>836.7</v>
      </c>
      <c r="S38">
        <f>'Paper Recyclables'!R38+'Mixed Recyclables'!S38</f>
        <v>903.36999999999989</v>
      </c>
      <c r="T38">
        <f>'Paper Recyclables'!S38+'Mixed Recyclables'!T38</f>
        <v>945.51</v>
      </c>
      <c r="U38">
        <f>'Paper Recyclables'!T38+'Mixed Recyclables'!U38</f>
        <v>814.08999999999992</v>
      </c>
      <c r="V38">
        <f>'Paper Recyclables'!U38+'Mixed Recyclables'!V38</f>
        <v>815.79</v>
      </c>
      <c r="W38">
        <f>'Paper Recyclables'!V38+'Mixed Recyclables'!W38</f>
        <v>796.46</v>
      </c>
      <c r="X38">
        <f>'Paper Recyclables'!W38+'Mixed Recyclables'!X38</f>
        <v>840.36</v>
      </c>
      <c r="Y38">
        <f>'Paper Recyclables'!X38+'Mixed Recyclables'!Y38</f>
        <v>790.73</v>
      </c>
      <c r="Z38">
        <v>985.41</v>
      </c>
      <c r="AA38">
        <v>982.68</v>
      </c>
      <c r="AB38" s="5">
        <v>1023.47</v>
      </c>
      <c r="AC38" s="5">
        <v>1075.6299999999999</v>
      </c>
      <c r="AD38">
        <v>1063.3900000000001</v>
      </c>
      <c r="AE38">
        <f>'Paper Recyclables'!AD38+'Mixed Recyclables'!AE38</f>
        <v>568.28</v>
      </c>
      <c r="AF38">
        <f>'Paper Recyclables'!AE38+'Mixed Recyclables'!AF38</f>
        <v>620.34999999999991</v>
      </c>
      <c r="AG38">
        <f>'Paper Recyclables'!AF38+'Mixed Recyclables'!AG38</f>
        <v>587.62</v>
      </c>
    </row>
    <row r="39" spans="1:35" ht="15" customHeight="1" x14ac:dyDescent="0.25">
      <c r="A39" s="3" t="s">
        <v>1</v>
      </c>
      <c r="C39">
        <f>'Paper Recyclables'!B39+'Mixed Recyclables'!C39</f>
        <v>25262</v>
      </c>
      <c r="D39">
        <f>'Paper Recyclables'!C39+'Mixed Recyclables'!D39</f>
        <v>32888</v>
      </c>
      <c r="E39">
        <f>'Paper Recyclables'!D39+'Mixed Recyclables'!E39</f>
        <v>35448</v>
      </c>
      <c r="F39">
        <f>'Paper Recyclables'!E39+'Mixed Recyclables'!F39</f>
        <v>31957</v>
      </c>
      <c r="G39">
        <f>'Paper Recyclables'!F39+'Mixed Recyclables'!G39</f>
        <v>24013.77</v>
      </c>
      <c r="H39">
        <f>'Paper Recyclables'!G39+'Mixed Recyclables'!H39</f>
        <v>32147.200000000001</v>
      </c>
      <c r="I39">
        <f>'Paper Recyclables'!H39+'Mixed Recyclables'!I39</f>
        <v>27894.19</v>
      </c>
      <c r="J39">
        <f>'Paper Recyclables'!I39+'Mixed Recyclables'!J39</f>
        <v>28564.850000000002</v>
      </c>
      <c r="K39">
        <f>'Paper Recyclables'!J39+'Mixed Recyclables'!K39</f>
        <v>28626.399999999998</v>
      </c>
      <c r="L39">
        <f>'Paper Recyclables'!K39+'Mixed Recyclables'!L39</f>
        <v>27846.06</v>
      </c>
      <c r="M39">
        <f>'Paper Recyclables'!L39+'Mixed Recyclables'!M39</f>
        <v>27299.69</v>
      </c>
      <c r="N39">
        <f>'Paper Recyclables'!M39+'Mixed Recyclables'!N39</f>
        <v>27222.55</v>
      </c>
      <c r="O39">
        <f t="shared" ref="O39:X39" si="0">SUM(O4:O38)</f>
        <v>28827.371999999999</v>
      </c>
      <c r="P39">
        <f t="shared" si="0"/>
        <v>27868.61</v>
      </c>
      <c r="Q39">
        <f t="shared" si="0"/>
        <v>26080.300000000003</v>
      </c>
      <c r="R39">
        <f t="shared" si="0"/>
        <v>25145.264999999999</v>
      </c>
      <c r="S39">
        <f t="shared" si="0"/>
        <v>26339.679999999997</v>
      </c>
      <c r="T39">
        <f t="shared" si="0"/>
        <v>27149.919999999998</v>
      </c>
      <c r="U39">
        <f t="shared" si="0"/>
        <v>24219.600000000006</v>
      </c>
      <c r="V39">
        <f t="shared" si="0"/>
        <v>24026.62</v>
      </c>
      <c r="W39">
        <f t="shared" si="0"/>
        <v>24269.31</v>
      </c>
      <c r="X39">
        <f t="shared" si="0"/>
        <v>23383.119999999999</v>
      </c>
      <c r="Y39">
        <v>22709.7</v>
      </c>
      <c r="Z39" s="7">
        <f>SUM(Z4:Z38)</f>
        <v>28569.000000000004</v>
      </c>
      <c r="AA39" s="7">
        <f>SUM(AA4:AA38)</f>
        <v>28270.13</v>
      </c>
      <c r="AB39" s="7">
        <f>SUM(AB4:AB38)</f>
        <v>29566.9</v>
      </c>
      <c r="AC39" s="7">
        <f>SUM(AC4:AC38)</f>
        <v>30534.539999999994</v>
      </c>
      <c r="AD39" s="7">
        <f>SUM(AD4:AD38)</f>
        <v>30381.21</v>
      </c>
      <c r="AE39">
        <f>'Paper Recyclables'!AD39+'Mixed Recyclables'!AE39</f>
        <v>16135.029999999999</v>
      </c>
      <c r="AF39">
        <f>'Paper Recyclables'!AE39+'Mixed Recyclables'!AF39</f>
        <v>17527.710000000003</v>
      </c>
      <c r="AG39">
        <f>'Paper Recyclables'!AF39+'Mixed Recyclables'!AG39</f>
        <v>15980.84</v>
      </c>
    </row>
    <row r="40" spans="1:35" ht="15" customHeight="1" x14ac:dyDescent="0.25">
      <c r="A40" t="s">
        <v>5</v>
      </c>
      <c r="Z40" s="7">
        <v>28569.000000000004</v>
      </c>
      <c r="AA40" s="7"/>
      <c r="AB40" s="7"/>
      <c r="AC40" s="7"/>
      <c r="AD40" s="3"/>
    </row>
    <row r="41" spans="1:35" ht="15" customHeight="1" x14ac:dyDescent="0.25">
      <c r="D41" s="8">
        <f t="shared" ref="D41:O41" si="1">(D39/C39)-1</f>
        <v>0.30187633599873331</v>
      </c>
      <c r="E41" s="8">
        <f t="shared" si="1"/>
        <v>7.7839941620043707E-2</v>
      </c>
      <c r="F41" s="8">
        <f t="shared" si="1"/>
        <v>-9.8482283908824186E-2</v>
      </c>
      <c r="G41" s="8">
        <f t="shared" si="1"/>
        <v>-0.2485599399192665</v>
      </c>
      <c r="H41" s="8">
        <f t="shared" si="1"/>
        <v>0.33869858835160005</v>
      </c>
      <c r="I41" s="8">
        <f t="shared" si="1"/>
        <v>-0.13229799173800527</v>
      </c>
      <c r="J41" s="8">
        <f t="shared" si="1"/>
        <v>2.4042999635408124E-2</v>
      </c>
      <c r="K41" s="8">
        <f t="shared" si="1"/>
        <v>2.1547461302964255E-3</v>
      </c>
      <c r="L41" s="8">
        <f t="shared" si="1"/>
        <v>-2.7259452812788076E-2</v>
      </c>
      <c r="M41" s="8">
        <f t="shared" si="1"/>
        <v>-1.9621088225767025E-2</v>
      </c>
      <c r="N41" s="8">
        <f t="shared" si="1"/>
        <v>-2.8256731120389622E-3</v>
      </c>
      <c r="O41" s="8">
        <f t="shared" si="1"/>
        <v>5.895193506853702E-2</v>
      </c>
      <c r="P41" s="8">
        <f t="shared" ref="P41:Z41" si="2">(P39/O39)-1</f>
        <v>-3.3258737563729324E-2</v>
      </c>
      <c r="Q41" s="8">
        <f t="shared" si="2"/>
        <v>-6.4169328861396258E-2</v>
      </c>
      <c r="R41" s="8">
        <f t="shared" si="2"/>
        <v>-3.5852156608628061E-2</v>
      </c>
      <c r="S41" s="8">
        <f t="shared" si="2"/>
        <v>4.7500593054000229E-2</v>
      </c>
      <c r="T41" s="8">
        <f t="shared" si="2"/>
        <v>3.0761193757858907E-2</v>
      </c>
      <c r="U41" s="8">
        <f t="shared" si="2"/>
        <v>-0.10793107309340111</v>
      </c>
      <c r="V41" s="8">
        <f t="shared" si="2"/>
        <v>-7.9679268030853345E-3</v>
      </c>
      <c r="W41" s="8">
        <f t="shared" si="2"/>
        <v>1.0100879774183946E-2</v>
      </c>
      <c r="X41" s="8">
        <f t="shared" si="2"/>
        <v>-3.6514841171834012E-2</v>
      </c>
      <c r="Y41" s="8">
        <f t="shared" si="2"/>
        <v>-2.8799407435791236E-2</v>
      </c>
      <c r="Z41" s="8">
        <f t="shared" si="2"/>
        <v>0.25800869232090262</v>
      </c>
      <c r="AA41" s="8">
        <f t="shared" ref="AA41:AG41" si="3">(AA39/Z39)-1</f>
        <v>-1.0461339213833298E-2</v>
      </c>
      <c r="AB41" s="8">
        <f t="shared" si="3"/>
        <v>4.5870676930031884E-2</v>
      </c>
      <c r="AC41" s="8">
        <f t="shared" si="3"/>
        <v>3.2727137440854204E-2</v>
      </c>
      <c r="AD41" s="8">
        <f t="shared" si="3"/>
        <v>-5.0215264418588257E-3</v>
      </c>
      <c r="AE41" s="8">
        <f t="shared" si="3"/>
        <v>-0.46891417425441584</v>
      </c>
      <c r="AF41" s="8">
        <f t="shared" si="3"/>
        <v>8.6314063252439288E-2</v>
      </c>
      <c r="AG41" s="8">
        <f t="shared" si="3"/>
        <v>-8.8252829377026609E-2</v>
      </c>
      <c r="AH41" s="8"/>
      <c r="AI41" s="8"/>
    </row>
    <row r="43" spans="1:35" ht="15" customHeight="1" x14ac:dyDescent="0.25">
      <c r="AE43">
        <f>30000*0.8*0.85</f>
        <v>20400</v>
      </c>
    </row>
    <row r="44" spans="1:35" ht="15" customHeight="1" x14ac:dyDescent="0.25">
      <c r="AE44">
        <f>AE43/AD39</f>
        <v>0.67146766043880413</v>
      </c>
    </row>
    <row r="75" spans="1:35" ht="15" customHeight="1" x14ac:dyDescent="0.25">
      <c r="A75" t="s">
        <v>37</v>
      </c>
    </row>
    <row r="76" spans="1:35" ht="15" customHeight="1" x14ac:dyDescent="0.25">
      <c r="B76">
        <v>1990</v>
      </c>
      <c r="C76">
        <v>1991</v>
      </c>
      <c r="D76">
        <v>1992</v>
      </c>
      <c r="E76">
        <v>1993</v>
      </c>
      <c r="F76">
        <v>1994</v>
      </c>
      <c r="G76">
        <v>1995</v>
      </c>
      <c r="H76">
        <v>1996</v>
      </c>
      <c r="I76">
        <v>1997</v>
      </c>
      <c r="J76">
        <v>1998</v>
      </c>
      <c r="K76">
        <v>1999</v>
      </c>
      <c r="L76">
        <v>2000</v>
      </c>
      <c r="M76">
        <v>2001</v>
      </c>
      <c r="N76">
        <v>2002</v>
      </c>
      <c r="O76" s="3">
        <v>2003</v>
      </c>
      <c r="P76" s="3">
        <v>2004</v>
      </c>
      <c r="Q76" s="3">
        <v>2005</v>
      </c>
      <c r="R76" s="3">
        <v>2006</v>
      </c>
      <c r="S76" s="3">
        <v>2007</v>
      </c>
      <c r="T76" s="3">
        <v>2008</v>
      </c>
      <c r="U76" s="3">
        <v>2009</v>
      </c>
      <c r="V76" s="3">
        <v>2010</v>
      </c>
      <c r="W76" s="3">
        <v>2011</v>
      </c>
      <c r="X76" s="3">
        <v>2012</v>
      </c>
      <c r="Y76" s="3">
        <v>2013</v>
      </c>
      <c r="Z76" s="3">
        <v>2014</v>
      </c>
      <c r="AA76" s="3">
        <v>2015</v>
      </c>
      <c r="AB76" s="3">
        <v>2016</v>
      </c>
      <c r="AC76" s="3">
        <v>2017</v>
      </c>
      <c r="AD76" s="3">
        <v>2018</v>
      </c>
      <c r="AE76" s="3">
        <v>2019</v>
      </c>
      <c r="AF76" s="3">
        <v>2020</v>
      </c>
      <c r="AG76" s="3"/>
      <c r="AH76" s="3"/>
      <c r="AI76" s="3"/>
    </row>
    <row r="77" spans="1:35" ht="15" customHeight="1" x14ac:dyDescent="0.25">
      <c r="A77" s="3">
        <v>1</v>
      </c>
      <c r="B77" s="3"/>
      <c r="C77" s="3"/>
      <c r="D77" s="3"/>
      <c r="E77" s="3"/>
      <c r="F77" s="3"/>
      <c r="G77" s="3"/>
      <c r="L77" s="38">
        <f>L4/1.1</f>
        <v>850.65454545454543</v>
      </c>
      <c r="M77" s="38">
        <f>M4/1.1</f>
        <v>754.90909090909088</v>
      </c>
      <c r="N77" s="38">
        <f>N4/1.1</f>
        <v>761.28181818181804</v>
      </c>
      <c r="O77" s="38">
        <f>O4/1.1</f>
        <v>807.90909090909088</v>
      </c>
      <c r="P77" s="38">
        <f t="shared" ref="P77:AD77" si="4">P4/1.1</f>
        <v>758.32727272727277</v>
      </c>
      <c r="Q77" s="38">
        <f t="shared" si="4"/>
        <v>549.14545454545441</v>
      </c>
      <c r="R77" s="38">
        <f t="shared" si="4"/>
        <v>566.59090909090901</v>
      </c>
      <c r="S77" s="38">
        <f t="shared" si="4"/>
        <v>571.11818181818182</v>
      </c>
      <c r="T77" s="38">
        <f t="shared" si="4"/>
        <v>706.75454545454545</v>
      </c>
      <c r="U77" s="38">
        <f t="shared" si="4"/>
        <v>670.0272727272727</v>
      </c>
      <c r="V77" s="38">
        <f t="shared" si="4"/>
        <v>673.49090909090921</v>
      </c>
      <c r="W77" s="38">
        <f t="shared" si="4"/>
        <v>660.92727272727268</v>
      </c>
      <c r="X77" s="38">
        <f t="shared" si="4"/>
        <v>635.44545454545448</v>
      </c>
      <c r="Y77" s="38">
        <f t="shared" si="4"/>
        <v>636.89999999999986</v>
      </c>
      <c r="Z77" s="38">
        <f t="shared" si="4"/>
        <v>775.83636363636356</v>
      </c>
      <c r="AA77" s="38">
        <f t="shared" si="4"/>
        <v>750.04545454545439</v>
      </c>
      <c r="AB77" s="38">
        <f t="shared" si="4"/>
        <v>794.46363636363628</v>
      </c>
      <c r="AC77" s="38">
        <f t="shared" si="4"/>
        <v>800.26363636363624</v>
      </c>
      <c r="AD77" s="38">
        <f t="shared" si="4"/>
        <v>716.0272727272727</v>
      </c>
      <c r="AE77" s="38">
        <f>AE4/1.1</f>
        <v>415.41818181818178</v>
      </c>
      <c r="AF77" s="38">
        <f>AF4/1.1</f>
        <v>421.74545454545455</v>
      </c>
      <c r="AG77" s="38"/>
      <c r="AH77" s="38"/>
      <c r="AI77" s="38"/>
    </row>
    <row r="78" spans="1:35" ht="15" customHeight="1" x14ac:dyDescent="0.25">
      <c r="A78" s="3">
        <v>2</v>
      </c>
      <c r="B78" s="3"/>
      <c r="C78" s="3"/>
      <c r="D78" s="3"/>
      <c r="E78" s="3"/>
      <c r="F78" s="3"/>
      <c r="G78" s="3"/>
      <c r="L78" s="38">
        <f t="shared" ref="L78:N97" si="5">L5/1.1</f>
        <v>518.83636363636367</v>
      </c>
      <c r="M78" s="38">
        <f t="shared" si="5"/>
        <v>503.13636363636363</v>
      </c>
      <c r="N78" s="38">
        <f t="shared" si="5"/>
        <v>501.55454545454546</v>
      </c>
      <c r="O78" s="38">
        <f t="shared" ref="O78:AF78" si="6">O5/1.1</f>
        <v>527.14545454545453</v>
      </c>
      <c r="P78" s="38">
        <f t="shared" si="6"/>
        <v>577.4454545454546</v>
      </c>
      <c r="Q78" s="38">
        <f t="shared" si="6"/>
        <v>455.9909090909091</v>
      </c>
      <c r="R78" s="38">
        <f t="shared" si="6"/>
        <v>455.39090909090902</v>
      </c>
      <c r="S78" s="38">
        <f t="shared" si="6"/>
        <v>437.50909090909084</v>
      </c>
      <c r="T78" s="38">
        <f t="shared" si="6"/>
        <v>491.9909090909091</v>
      </c>
      <c r="U78" s="38">
        <f t="shared" si="6"/>
        <v>431.7727272727272</v>
      </c>
      <c r="V78" s="38">
        <f t="shared" si="6"/>
        <v>434.97272727272724</v>
      </c>
      <c r="W78" s="38">
        <f t="shared" si="6"/>
        <v>420.73636363636359</v>
      </c>
      <c r="X78" s="38">
        <f t="shared" si="6"/>
        <v>409.37272727272722</v>
      </c>
      <c r="Y78" s="38">
        <f t="shared" si="6"/>
        <v>398.17272727272723</v>
      </c>
      <c r="Z78" s="38">
        <f t="shared" si="6"/>
        <v>489.98181818181814</v>
      </c>
      <c r="AA78" s="38">
        <f t="shared" si="6"/>
        <v>471.59090909090907</v>
      </c>
      <c r="AB78" s="38">
        <f t="shared" si="6"/>
        <v>484.69090909090903</v>
      </c>
      <c r="AC78" s="38">
        <f t="shared" si="6"/>
        <v>490.95454545454538</v>
      </c>
      <c r="AD78" s="38">
        <f t="shared" si="6"/>
        <v>469.42727272727268</v>
      </c>
      <c r="AE78" s="38">
        <f t="shared" si="6"/>
        <v>241.23636363636362</v>
      </c>
      <c r="AF78" s="38">
        <f t="shared" si="6"/>
        <v>304.84545454545452</v>
      </c>
      <c r="AG78" s="38"/>
      <c r="AH78" s="38"/>
      <c r="AI78" s="38"/>
    </row>
    <row r="79" spans="1:35" ht="15" customHeight="1" x14ac:dyDescent="0.25">
      <c r="A79" s="3">
        <v>3</v>
      </c>
      <c r="B79" s="3"/>
      <c r="C79" s="3"/>
      <c r="D79" s="3"/>
      <c r="E79" s="3"/>
      <c r="F79" s="3"/>
      <c r="G79" s="3"/>
      <c r="L79" s="38">
        <f t="shared" si="5"/>
        <v>829.09090909090901</v>
      </c>
      <c r="M79" s="38">
        <f t="shared" si="5"/>
        <v>778.0454545454545</v>
      </c>
      <c r="N79" s="38">
        <f t="shared" si="5"/>
        <v>769.71818181818185</v>
      </c>
      <c r="O79" s="38">
        <f t="shared" ref="O79:AF79" si="7">O6/1.1</f>
        <v>800.13636363636351</v>
      </c>
      <c r="P79" s="38">
        <f t="shared" si="7"/>
        <v>789.15454545454531</v>
      </c>
      <c r="Q79" s="38">
        <f t="shared" si="7"/>
        <v>783.76363636363624</v>
      </c>
      <c r="R79" s="38">
        <f t="shared" si="7"/>
        <v>793.92727272727257</v>
      </c>
      <c r="S79" s="38">
        <f t="shared" si="7"/>
        <v>831.81818181818176</v>
      </c>
      <c r="T79" s="38">
        <f t="shared" si="7"/>
        <v>793.09090909090912</v>
      </c>
      <c r="U79" s="38">
        <f t="shared" si="7"/>
        <v>674.76363636363624</v>
      </c>
      <c r="V79" s="38">
        <f t="shared" si="7"/>
        <v>662.77272727272714</v>
      </c>
      <c r="W79" s="38">
        <f t="shared" si="7"/>
        <v>684.79090909090905</v>
      </c>
      <c r="X79" s="38">
        <f t="shared" si="7"/>
        <v>666.39090909090896</v>
      </c>
      <c r="Y79" s="38">
        <f t="shared" si="7"/>
        <v>649.74545454545455</v>
      </c>
      <c r="Z79" s="38">
        <f t="shared" si="7"/>
        <v>799.32727272727266</v>
      </c>
      <c r="AA79" s="38">
        <f t="shared" si="7"/>
        <v>762.46363636363628</v>
      </c>
      <c r="AB79" s="38">
        <f t="shared" si="7"/>
        <v>780.77272727272725</v>
      </c>
      <c r="AC79" s="38">
        <f t="shared" si="7"/>
        <v>762.35454545454547</v>
      </c>
      <c r="AD79" s="38">
        <f t="shared" si="7"/>
        <v>758.69090909090903</v>
      </c>
      <c r="AE79" s="38">
        <f t="shared" si="7"/>
        <v>429.03636363636355</v>
      </c>
      <c r="AF79" s="38">
        <f t="shared" si="7"/>
        <v>443.58181818181816</v>
      </c>
      <c r="AG79" s="38"/>
      <c r="AH79" s="38"/>
      <c r="AI79" s="38"/>
    </row>
    <row r="80" spans="1:35" ht="15" customHeight="1" x14ac:dyDescent="0.25">
      <c r="A80" s="3">
        <v>4</v>
      </c>
      <c r="B80" s="3"/>
      <c r="C80" s="3"/>
      <c r="D80" s="3"/>
      <c r="E80" s="3"/>
      <c r="F80" s="3"/>
      <c r="G80" s="3"/>
      <c r="L80" s="38">
        <f t="shared" si="5"/>
        <v>785.20909090909083</v>
      </c>
      <c r="M80" s="38">
        <f t="shared" si="5"/>
        <v>720.15454545454531</v>
      </c>
      <c r="N80" s="38">
        <f t="shared" si="5"/>
        <v>745.8</v>
      </c>
      <c r="O80" s="38">
        <f t="shared" ref="O80:AF80" si="8">O7/1.1</f>
        <v>770.9</v>
      </c>
      <c r="P80" s="38">
        <f t="shared" si="8"/>
        <v>789.0272727272727</v>
      </c>
      <c r="Q80" s="38">
        <f t="shared" si="8"/>
        <v>696.26363636363635</v>
      </c>
      <c r="R80" s="38">
        <f t="shared" si="8"/>
        <v>666.36363636363626</v>
      </c>
      <c r="S80" s="38">
        <f t="shared" si="8"/>
        <v>715.57272727272709</v>
      </c>
      <c r="T80" s="38">
        <f t="shared" si="8"/>
        <v>743.92727272727257</v>
      </c>
      <c r="U80" s="38">
        <f t="shared" si="8"/>
        <v>689.4727272727273</v>
      </c>
      <c r="V80" s="38">
        <f t="shared" si="8"/>
        <v>652.36363636363626</v>
      </c>
      <c r="W80" s="38">
        <f t="shared" si="8"/>
        <v>661.19090909090903</v>
      </c>
      <c r="X80" s="38">
        <f t="shared" si="8"/>
        <v>672.07272727272721</v>
      </c>
      <c r="Y80" s="38">
        <f t="shared" si="8"/>
        <v>675.73636363636354</v>
      </c>
      <c r="Z80" s="38">
        <f t="shared" si="8"/>
        <v>881.49999999999989</v>
      </c>
      <c r="AA80" s="38">
        <f t="shared" si="8"/>
        <v>881.89090909090908</v>
      </c>
      <c r="AB80" s="38">
        <f t="shared" si="8"/>
        <v>909.42727272727268</v>
      </c>
      <c r="AC80" s="38">
        <f t="shared" si="8"/>
        <v>929.09090909090901</v>
      </c>
      <c r="AD80" s="38">
        <f t="shared" si="8"/>
        <v>899.32727272727266</v>
      </c>
      <c r="AE80" s="38">
        <f t="shared" si="8"/>
        <v>482.36363636363626</v>
      </c>
      <c r="AF80" s="38">
        <f t="shared" si="8"/>
        <v>524.15454545454531</v>
      </c>
      <c r="AG80" s="38"/>
      <c r="AH80" s="38"/>
      <c r="AI80" s="38"/>
    </row>
    <row r="81" spans="1:35" ht="15" customHeight="1" x14ac:dyDescent="0.25">
      <c r="A81" s="3">
        <v>5</v>
      </c>
      <c r="B81" s="3"/>
      <c r="C81" s="3"/>
      <c r="D81" s="3"/>
      <c r="E81" s="3"/>
      <c r="F81" s="3"/>
      <c r="G81" s="3"/>
      <c r="L81" s="38">
        <f t="shared" si="5"/>
        <v>590.83636363636356</v>
      </c>
      <c r="M81" s="38">
        <f t="shared" si="5"/>
        <v>545.10909090909092</v>
      </c>
      <c r="N81" s="38">
        <f t="shared" si="5"/>
        <v>559.68181818181813</v>
      </c>
      <c r="O81" s="38">
        <f t="shared" ref="O81:AF81" si="9">O8/1.1</f>
        <v>585.84545454545446</v>
      </c>
      <c r="P81" s="38">
        <f t="shared" si="9"/>
        <v>554.0272727272727</v>
      </c>
      <c r="Q81" s="38">
        <f t="shared" si="9"/>
        <v>548.81818181818187</v>
      </c>
      <c r="R81" s="38">
        <f t="shared" si="9"/>
        <v>523.69999999999993</v>
      </c>
      <c r="S81" s="38">
        <f t="shared" si="9"/>
        <v>536.1</v>
      </c>
      <c r="T81" s="38">
        <f t="shared" si="9"/>
        <v>599.82727272727277</v>
      </c>
      <c r="U81" s="38">
        <f t="shared" si="9"/>
        <v>507.39999999999992</v>
      </c>
      <c r="V81" s="38">
        <f t="shared" si="9"/>
        <v>494.98181818181814</v>
      </c>
      <c r="W81" s="38">
        <f t="shared" si="9"/>
        <v>500.09090909090907</v>
      </c>
      <c r="X81" s="38">
        <f t="shared" si="9"/>
        <v>497.99090909090904</v>
      </c>
      <c r="Y81" s="38">
        <f t="shared" si="9"/>
        <v>496.40909090909082</v>
      </c>
      <c r="Z81" s="38">
        <f t="shared" si="9"/>
        <v>654.59090909090901</v>
      </c>
      <c r="AA81" s="38">
        <f t="shared" si="9"/>
        <v>632.58181818181811</v>
      </c>
      <c r="AB81" s="38">
        <f t="shared" si="9"/>
        <v>689.21818181818173</v>
      </c>
      <c r="AC81" s="38">
        <f t="shared" si="9"/>
        <v>728.63636363636363</v>
      </c>
      <c r="AD81" s="38">
        <f t="shared" si="9"/>
        <v>725.32727272727266</v>
      </c>
      <c r="AE81" s="38">
        <f t="shared" si="9"/>
        <v>371.64545454545453</v>
      </c>
      <c r="AF81" s="38">
        <f t="shared" si="9"/>
        <v>474.70000000000005</v>
      </c>
      <c r="AG81" s="38"/>
      <c r="AH81" s="38"/>
      <c r="AI81" s="38"/>
    </row>
    <row r="82" spans="1:35" ht="15" customHeight="1" x14ac:dyDescent="0.25">
      <c r="A82" s="3">
        <v>6</v>
      </c>
      <c r="B82" s="3"/>
      <c r="C82" s="3"/>
      <c r="D82" s="3"/>
      <c r="E82" s="3"/>
      <c r="F82" s="3"/>
      <c r="G82" s="3"/>
      <c r="L82" s="38">
        <f t="shared" si="5"/>
        <v>362.79090909090911</v>
      </c>
      <c r="M82" s="38">
        <f t="shared" si="5"/>
        <v>393.94545454545454</v>
      </c>
      <c r="N82" s="38">
        <f t="shared" si="5"/>
        <v>386.77272727272731</v>
      </c>
      <c r="O82" s="38">
        <f t="shared" ref="O82:AF82" si="10">O9/1.1</f>
        <v>421.41999999999996</v>
      </c>
      <c r="P82" s="38">
        <f t="shared" si="10"/>
        <v>387.59090909090901</v>
      </c>
      <c r="Q82" s="38">
        <f t="shared" si="10"/>
        <v>363.27272727272725</v>
      </c>
      <c r="R82" s="38">
        <f t="shared" si="10"/>
        <v>364.09999999999997</v>
      </c>
      <c r="S82" s="38">
        <f t="shared" si="10"/>
        <v>353.62727272727273</v>
      </c>
      <c r="T82" s="38">
        <f t="shared" si="10"/>
        <v>364.28181818181815</v>
      </c>
      <c r="U82" s="38">
        <f t="shared" si="10"/>
        <v>326.44545454545454</v>
      </c>
      <c r="V82" s="38">
        <f t="shared" si="10"/>
        <v>319.41818181818178</v>
      </c>
      <c r="W82" s="38">
        <f t="shared" si="10"/>
        <v>317.03636363636355</v>
      </c>
      <c r="X82" s="38">
        <f t="shared" si="10"/>
        <v>313.74545454545455</v>
      </c>
      <c r="Y82" s="38">
        <f t="shared" si="10"/>
        <v>299.95454545454544</v>
      </c>
      <c r="Z82" s="38">
        <f t="shared" si="10"/>
        <v>378.7</v>
      </c>
      <c r="AA82" s="38">
        <f t="shared" si="10"/>
        <v>384.93636363636364</v>
      </c>
      <c r="AB82" s="38">
        <f t="shared" si="10"/>
        <v>382.34545454545452</v>
      </c>
      <c r="AC82" s="38">
        <f t="shared" si="10"/>
        <v>386.14545454545453</v>
      </c>
      <c r="AD82" s="38">
        <f t="shared" si="10"/>
        <v>362.12727272727267</v>
      </c>
      <c r="AE82" s="38">
        <f t="shared" si="10"/>
        <v>233.5</v>
      </c>
      <c r="AF82" s="38">
        <f t="shared" si="10"/>
        <v>269.36363636363637</v>
      </c>
      <c r="AG82" s="38"/>
      <c r="AH82" s="38"/>
      <c r="AI82" s="38"/>
    </row>
    <row r="83" spans="1:35" ht="15" customHeight="1" x14ac:dyDescent="0.25">
      <c r="A83" s="3">
        <v>7</v>
      </c>
      <c r="B83" s="3"/>
      <c r="C83" s="3"/>
      <c r="D83" s="3"/>
      <c r="E83" s="3"/>
      <c r="F83" s="3"/>
      <c r="G83" s="3"/>
      <c r="L83" s="38">
        <f t="shared" si="5"/>
        <v>666.31818181818176</v>
      </c>
      <c r="M83" s="38">
        <f t="shared" si="5"/>
        <v>744.3</v>
      </c>
      <c r="N83" s="38">
        <f t="shared" si="5"/>
        <v>539.36363636363626</v>
      </c>
      <c r="O83" s="38">
        <f t="shared" ref="O83:AF83" si="11">O10/1.1</f>
        <v>829.96363636363628</v>
      </c>
      <c r="P83" s="38">
        <f t="shared" si="11"/>
        <v>558.13636363636363</v>
      </c>
      <c r="Q83" s="38">
        <f t="shared" si="11"/>
        <v>540.69999999999993</v>
      </c>
      <c r="R83" s="38">
        <f t="shared" si="11"/>
        <v>600.59090909090912</v>
      </c>
      <c r="S83" s="38">
        <f t="shared" si="11"/>
        <v>554.43636363636358</v>
      </c>
      <c r="T83" s="38">
        <f t="shared" si="11"/>
        <v>576.78181818181815</v>
      </c>
      <c r="U83" s="38">
        <f t="shared" si="11"/>
        <v>551.59999999999991</v>
      </c>
      <c r="V83" s="38">
        <f t="shared" si="11"/>
        <v>536.33636363636367</v>
      </c>
      <c r="W83" s="38">
        <f t="shared" si="11"/>
        <v>539.43636363636358</v>
      </c>
      <c r="X83" s="38">
        <f t="shared" si="11"/>
        <v>518.4727272727273</v>
      </c>
      <c r="Y83" s="38">
        <f t="shared" si="11"/>
        <v>510.34545454545452</v>
      </c>
      <c r="Z83" s="38">
        <f t="shared" si="11"/>
        <v>633.5272727272727</v>
      </c>
      <c r="AA83" s="38">
        <f t="shared" si="11"/>
        <v>596.88181818181818</v>
      </c>
      <c r="AB83" s="38">
        <f t="shared" si="11"/>
        <v>606.9909090909091</v>
      </c>
      <c r="AC83" s="38">
        <f t="shared" si="11"/>
        <v>646.26363636363635</v>
      </c>
      <c r="AD83" s="38">
        <f t="shared" si="11"/>
        <v>568.14545454545453</v>
      </c>
      <c r="AE83" s="38">
        <f t="shared" si="11"/>
        <v>309.71818181818179</v>
      </c>
      <c r="AF83" s="38">
        <f t="shared" si="11"/>
        <v>341.97272727272724</v>
      </c>
      <c r="AG83" s="38"/>
      <c r="AH83" s="38"/>
      <c r="AI83" s="38"/>
    </row>
    <row r="84" spans="1:35" ht="15" customHeight="1" x14ac:dyDescent="0.25">
      <c r="A84" s="3">
        <v>8</v>
      </c>
      <c r="B84" s="3"/>
      <c r="C84" s="3"/>
      <c r="D84" s="3"/>
      <c r="E84" s="3"/>
      <c r="F84" s="3"/>
      <c r="G84" s="3"/>
      <c r="L84" s="38">
        <f t="shared" si="5"/>
        <v>866.65454545454543</v>
      </c>
      <c r="M84" s="38">
        <f t="shared" si="5"/>
        <v>911.9636363636364</v>
      </c>
      <c r="N84" s="38">
        <f t="shared" si="5"/>
        <v>862.29090909090905</v>
      </c>
      <c r="O84" s="38">
        <f t="shared" ref="O84:AF84" si="12">O11/1.1</f>
        <v>813.34545454545457</v>
      </c>
      <c r="P84" s="38">
        <f t="shared" si="12"/>
        <v>777.6272727272725</v>
      </c>
      <c r="Q84" s="38">
        <f t="shared" si="12"/>
        <v>1089.5090909090911</v>
      </c>
      <c r="R84" s="38">
        <f t="shared" si="12"/>
        <v>1003.8363636363636</v>
      </c>
      <c r="S84" s="38">
        <f t="shared" si="12"/>
        <v>1004.781818181818</v>
      </c>
      <c r="T84" s="38">
        <f t="shared" si="12"/>
        <v>985.29090909090917</v>
      </c>
      <c r="U84" s="38">
        <f t="shared" si="12"/>
        <v>841.172727272727</v>
      </c>
      <c r="V84" s="38">
        <f t="shared" si="12"/>
        <v>921.16363636363621</v>
      </c>
      <c r="W84" s="38">
        <f t="shared" si="12"/>
        <v>970.83636363636367</v>
      </c>
      <c r="X84" s="38">
        <f t="shared" si="12"/>
        <v>988.48181818181808</v>
      </c>
      <c r="Y84" s="38">
        <f t="shared" si="12"/>
        <v>935.49090909090899</v>
      </c>
      <c r="Z84" s="38">
        <f t="shared" si="12"/>
        <v>969.75454545454534</v>
      </c>
      <c r="AA84" s="38">
        <f t="shared" si="12"/>
        <v>952.16363636363644</v>
      </c>
      <c r="AB84" s="38">
        <f t="shared" si="12"/>
        <v>947.89090909090908</v>
      </c>
      <c r="AC84" s="38">
        <f t="shared" si="12"/>
        <v>954.28181818181815</v>
      </c>
      <c r="AD84" s="38">
        <f t="shared" si="12"/>
        <v>886.0454545454545</v>
      </c>
      <c r="AE84" s="38">
        <f t="shared" si="12"/>
        <v>441.22727272727269</v>
      </c>
      <c r="AF84" s="38">
        <f t="shared" si="12"/>
        <v>596.76363636363624</v>
      </c>
      <c r="AG84" s="38"/>
      <c r="AH84" s="38"/>
      <c r="AI84" s="38"/>
    </row>
    <row r="85" spans="1:35" ht="15" customHeight="1" x14ac:dyDescent="0.25">
      <c r="A85" s="3">
        <v>9</v>
      </c>
      <c r="B85" s="3"/>
      <c r="C85" s="3"/>
      <c r="D85" s="3"/>
      <c r="E85" s="3"/>
      <c r="F85" s="3"/>
      <c r="G85" s="3"/>
      <c r="L85" s="38">
        <f t="shared" si="5"/>
        <v>600.42727272727268</v>
      </c>
      <c r="M85" s="38">
        <f t="shared" si="5"/>
        <v>600.40909090909088</v>
      </c>
      <c r="N85" s="38">
        <f t="shared" si="5"/>
        <v>843.5545454545454</v>
      </c>
      <c r="O85" s="38">
        <f t="shared" ref="O85:AF85" si="13">O12/1.1</f>
        <v>663.71818181818185</v>
      </c>
      <c r="P85" s="38">
        <f t="shared" si="13"/>
        <v>930.89090909090908</v>
      </c>
      <c r="Q85" s="38">
        <f t="shared" si="13"/>
        <v>475.61818181818171</v>
      </c>
      <c r="R85" s="38">
        <f t="shared" si="13"/>
        <v>429.69090909090903</v>
      </c>
      <c r="S85" s="38">
        <f t="shared" si="13"/>
        <v>427.4</v>
      </c>
      <c r="T85" s="38">
        <f t="shared" si="13"/>
        <v>426.87272727272716</v>
      </c>
      <c r="U85" s="38">
        <f t="shared" si="13"/>
        <v>416.25454545454539</v>
      </c>
      <c r="V85" s="38">
        <f t="shared" si="13"/>
        <v>394.9</v>
      </c>
      <c r="W85" s="38">
        <f t="shared" si="13"/>
        <v>384.79999999999995</v>
      </c>
      <c r="X85" s="38">
        <f t="shared" si="13"/>
        <v>368.58181818181816</v>
      </c>
      <c r="Y85" s="38">
        <f t="shared" si="13"/>
        <v>359.09090909090907</v>
      </c>
      <c r="Z85" s="38">
        <f t="shared" si="13"/>
        <v>441.46363636363634</v>
      </c>
      <c r="AA85" s="38">
        <f t="shared" si="13"/>
        <v>448.93636363636358</v>
      </c>
      <c r="AB85" s="38">
        <f t="shared" si="13"/>
        <v>468.27272727272725</v>
      </c>
      <c r="AC85" s="38">
        <f t="shared" si="13"/>
        <v>463.10909090909081</v>
      </c>
      <c r="AD85" s="38">
        <f t="shared" si="13"/>
        <v>460.62727272727267</v>
      </c>
      <c r="AE85" s="38">
        <f t="shared" si="13"/>
        <v>260.62727272727278</v>
      </c>
      <c r="AF85" s="38">
        <f t="shared" si="13"/>
        <v>279.39090909090908</v>
      </c>
      <c r="AG85" s="38"/>
      <c r="AH85" s="38"/>
      <c r="AI85" s="38"/>
    </row>
    <row r="86" spans="1:35" ht="15" customHeight="1" x14ac:dyDescent="0.25">
      <c r="A86" s="3">
        <v>10</v>
      </c>
      <c r="B86" s="3"/>
      <c r="C86" s="3"/>
      <c r="D86" s="3"/>
      <c r="E86" s="3"/>
      <c r="F86" s="3"/>
      <c r="G86" s="3"/>
      <c r="L86" s="38">
        <f t="shared" si="5"/>
        <v>618.41818181818178</v>
      </c>
      <c r="M86" s="38">
        <f t="shared" si="5"/>
        <v>638.26363636363624</v>
      </c>
      <c r="N86" s="38">
        <f t="shared" si="5"/>
        <v>617.80909090909086</v>
      </c>
      <c r="O86" s="38">
        <f t="shared" ref="O86:AF86" si="14">O13/1.1</f>
        <v>640.08636363636356</v>
      </c>
      <c r="P86" s="38">
        <f t="shared" si="14"/>
        <v>635.12727272727261</v>
      </c>
      <c r="Q86" s="38">
        <f t="shared" si="14"/>
        <v>616.32727272727266</v>
      </c>
      <c r="R86" s="38">
        <f t="shared" si="14"/>
        <v>617.67272727272712</v>
      </c>
      <c r="S86" s="38">
        <f t="shared" si="14"/>
        <v>617.35454545454536</v>
      </c>
      <c r="T86" s="38">
        <f t="shared" si="14"/>
        <v>648.5181818181818</v>
      </c>
      <c r="U86" s="38">
        <f t="shared" si="14"/>
        <v>307.96363636363634</v>
      </c>
      <c r="V86" s="38">
        <f t="shared" si="14"/>
        <v>562.18181818181802</v>
      </c>
      <c r="W86" s="38">
        <f t="shared" si="14"/>
        <v>443.69999999999993</v>
      </c>
      <c r="X86" s="38">
        <f t="shared" si="14"/>
        <v>452.70909090909089</v>
      </c>
      <c r="Y86" s="38">
        <f t="shared" si="14"/>
        <v>430.89090909090908</v>
      </c>
      <c r="Z86" s="38">
        <f t="shared" si="14"/>
        <v>554.59090909090901</v>
      </c>
      <c r="AA86" s="38">
        <f t="shared" si="14"/>
        <v>601.84545454545446</v>
      </c>
      <c r="AB86" s="38">
        <f t="shared" si="14"/>
        <v>827.62727272727261</v>
      </c>
      <c r="AC86" s="38">
        <f t="shared" si="14"/>
        <v>856.46363636363617</v>
      </c>
      <c r="AD86" s="38">
        <f t="shared" si="14"/>
        <v>657.4454545454546</v>
      </c>
      <c r="AE86" s="38">
        <f t="shared" si="14"/>
        <v>108.35454545454546</v>
      </c>
      <c r="AF86" s="38">
        <f t="shared" si="14"/>
        <v>129.32727272727271</v>
      </c>
      <c r="AG86" s="38"/>
      <c r="AH86" s="38"/>
      <c r="AI86" s="38"/>
    </row>
    <row r="87" spans="1:35" ht="15" customHeight="1" x14ac:dyDescent="0.25">
      <c r="A87" s="3">
        <v>11</v>
      </c>
      <c r="B87" s="3"/>
      <c r="C87" s="3"/>
      <c r="D87" s="3"/>
      <c r="E87" s="3"/>
      <c r="F87" s="3"/>
      <c r="G87" s="3"/>
      <c r="L87" s="38">
        <f t="shared" si="5"/>
        <v>1228.390909090909</v>
      </c>
      <c r="M87" s="38">
        <f t="shared" si="5"/>
        <v>1192.6181818181817</v>
      </c>
      <c r="N87" s="38">
        <f t="shared" si="5"/>
        <v>1203.6090909090908</v>
      </c>
      <c r="O87" s="38">
        <f t="shared" ref="O87:AF87" si="15">O14/1.1</f>
        <v>1416.8</v>
      </c>
      <c r="P87" s="38">
        <f t="shared" si="15"/>
        <v>1390.0727272727272</v>
      </c>
      <c r="Q87" s="38">
        <f t="shared" si="15"/>
        <v>1322.2181818181818</v>
      </c>
      <c r="R87" s="38">
        <f t="shared" si="15"/>
        <v>1140.2181818181818</v>
      </c>
      <c r="S87" s="38">
        <f t="shared" si="15"/>
        <v>1081.7363636363636</v>
      </c>
      <c r="T87" s="38">
        <f t="shared" si="15"/>
        <v>961.04545454545439</v>
      </c>
      <c r="U87" s="38">
        <f t="shared" si="15"/>
        <v>986.03636363636349</v>
      </c>
      <c r="V87" s="38">
        <f t="shared" si="15"/>
        <v>953.87272727272716</v>
      </c>
      <c r="W87" s="38">
        <f t="shared" si="15"/>
        <v>974.58181818181811</v>
      </c>
      <c r="X87" s="38">
        <f t="shared" si="15"/>
        <v>953.84545454545446</v>
      </c>
      <c r="Y87" s="38">
        <f t="shared" si="15"/>
        <v>903.37272727272727</v>
      </c>
      <c r="Z87" s="38">
        <f t="shared" si="15"/>
        <v>1116.2090909090907</v>
      </c>
      <c r="AA87" s="38">
        <f t="shared" si="15"/>
        <v>1097.5999999999999</v>
      </c>
      <c r="AB87" s="38">
        <f t="shared" si="15"/>
        <v>1084.9818181818182</v>
      </c>
      <c r="AC87" s="38">
        <f t="shared" si="15"/>
        <v>1134.1545454545455</v>
      </c>
      <c r="AD87" s="38">
        <f t="shared" si="15"/>
        <v>1052.0999999999999</v>
      </c>
      <c r="AE87" s="38">
        <f t="shared" si="15"/>
        <v>167.0090909090909</v>
      </c>
      <c r="AF87" s="38">
        <f t="shared" si="15"/>
        <v>727.19999999999993</v>
      </c>
      <c r="AG87" s="38"/>
      <c r="AH87" s="38"/>
      <c r="AI87" s="38"/>
    </row>
    <row r="88" spans="1:35" ht="15" customHeight="1" x14ac:dyDescent="0.25">
      <c r="A88" s="3">
        <v>12</v>
      </c>
      <c r="B88" s="3"/>
      <c r="C88" s="3"/>
      <c r="D88" s="3"/>
      <c r="E88" s="3"/>
      <c r="F88" s="3"/>
      <c r="G88" s="3"/>
      <c r="L88" s="38">
        <f t="shared" si="5"/>
        <v>761.77272727272714</v>
      </c>
      <c r="M88" s="38">
        <f t="shared" si="5"/>
        <v>739.30909090909086</v>
      </c>
      <c r="N88" s="38">
        <f t="shared" si="5"/>
        <v>737.80909090909086</v>
      </c>
      <c r="O88" s="38">
        <f t="shared" ref="O88:AF88" si="16">O15/1.1</f>
        <v>794.37272727272739</v>
      </c>
      <c r="P88" s="38">
        <f t="shared" si="16"/>
        <v>759.49090909090899</v>
      </c>
      <c r="Q88" s="38">
        <f t="shared" si="16"/>
        <v>667.70909090909083</v>
      </c>
      <c r="R88" s="38">
        <f t="shared" si="16"/>
        <v>695.42727272727268</v>
      </c>
      <c r="S88" s="38">
        <f t="shared" si="16"/>
        <v>737.0181818181818</v>
      </c>
      <c r="T88" s="38">
        <f t="shared" si="16"/>
        <v>748.50909090909079</v>
      </c>
      <c r="U88" s="38">
        <f t="shared" si="16"/>
        <v>689.43636363636369</v>
      </c>
      <c r="V88" s="38">
        <f t="shared" si="16"/>
        <v>574.52727272727259</v>
      </c>
      <c r="W88" s="38">
        <f t="shared" si="16"/>
        <v>537.72727272727263</v>
      </c>
      <c r="X88" s="38">
        <f t="shared" si="16"/>
        <v>503.89999999999992</v>
      </c>
      <c r="Y88" s="38">
        <f t="shared" si="16"/>
        <v>513.07272727272721</v>
      </c>
      <c r="Z88" s="38">
        <f t="shared" si="16"/>
        <v>706.19090909090903</v>
      </c>
      <c r="AA88" s="38">
        <f t="shared" si="16"/>
        <v>747.90909090909088</v>
      </c>
      <c r="AB88" s="38">
        <f t="shared" si="16"/>
        <v>838.65454545454531</v>
      </c>
      <c r="AC88" s="38">
        <f t="shared" si="16"/>
        <v>902.79090909090894</v>
      </c>
      <c r="AD88" s="38">
        <f t="shared" si="16"/>
        <v>835.34545454545446</v>
      </c>
      <c r="AE88" s="38">
        <f t="shared" si="16"/>
        <v>361.39999999999992</v>
      </c>
      <c r="AF88" s="38">
        <f t="shared" si="16"/>
        <v>401.23636363636359</v>
      </c>
      <c r="AG88" s="38"/>
      <c r="AH88" s="38"/>
      <c r="AI88" s="38"/>
    </row>
    <row r="89" spans="1:35" ht="15" customHeight="1" x14ac:dyDescent="0.25">
      <c r="A89" s="3">
        <v>13</v>
      </c>
      <c r="B89" s="3"/>
      <c r="C89" s="3"/>
      <c r="D89" s="3"/>
      <c r="E89" s="3"/>
      <c r="F89" s="3"/>
      <c r="G89" s="3"/>
      <c r="L89" s="38">
        <f t="shared" si="5"/>
        <v>821.78181818181804</v>
      </c>
      <c r="M89" s="38">
        <f t="shared" si="5"/>
        <v>828.17272727272723</v>
      </c>
      <c r="N89" s="38">
        <f t="shared" si="5"/>
        <v>797.31818181818176</v>
      </c>
      <c r="O89" s="38">
        <f t="shared" ref="O89:AF89" si="17">O16/1.1</f>
        <v>869.09999999999991</v>
      </c>
      <c r="P89" s="38">
        <f t="shared" si="17"/>
        <v>889.63636363636351</v>
      </c>
      <c r="Q89" s="38">
        <f t="shared" si="17"/>
        <v>801.60909090909092</v>
      </c>
      <c r="R89" s="38">
        <f t="shared" si="17"/>
        <v>768.21818181818173</v>
      </c>
      <c r="S89" s="38">
        <f t="shared" si="17"/>
        <v>809.68181818181813</v>
      </c>
      <c r="T89" s="38">
        <f t="shared" si="17"/>
        <v>810.87272727272727</v>
      </c>
      <c r="U89" s="38">
        <f t="shared" si="17"/>
        <v>738.5090909090909</v>
      </c>
      <c r="V89" s="38">
        <f t="shared" si="17"/>
        <v>727.42727272727268</v>
      </c>
      <c r="W89" s="38">
        <f t="shared" si="17"/>
        <v>710.67272727272723</v>
      </c>
      <c r="X89" s="38">
        <f t="shared" si="17"/>
        <v>700.69090909090903</v>
      </c>
      <c r="Y89" s="38">
        <f t="shared" si="17"/>
        <v>683.89999999999986</v>
      </c>
      <c r="Z89" s="38">
        <f t="shared" si="17"/>
        <v>865.87272727272727</v>
      </c>
      <c r="AA89" s="38">
        <f t="shared" si="17"/>
        <v>856.06363636363631</v>
      </c>
      <c r="AB89" s="38">
        <f t="shared" si="17"/>
        <v>893.4818181818182</v>
      </c>
      <c r="AC89" s="38">
        <f t="shared" si="17"/>
        <v>918.93636363636347</v>
      </c>
      <c r="AD89" s="38">
        <f t="shared" si="17"/>
        <v>925.3</v>
      </c>
      <c r="AE89" s="38">
        <f t="shared" si="17"/>
        <v>509.49999999999989</v>
      </c>
      <c r="AF89" s="38">
        <f t="shared" si="17"/>
        <v>584.56363636363631</v>
      </c>
      <c r="AG89" s="38"/>
      <c r="AH89" s="38"/>
      <c r="AI89" s="38"/>
    </row>
    <row r="90" spans="1:35" ht="15" customHeight="1" x14ac:dyDescent="0.25">
      <c r="A90" s="3">
        <v>14</v>
      </c>
      <c r="B90" s="3"/>
      <c r="C90" s="3"/>
      <c r="D90" s="3"/>
      <c r="E90" s="3"/>
      <c r="F90" s="3"/>
      <c r="G90" s="3"/>
      <c r="L90" s="38">
        <f t="shared" si="5"/>
        <v>1247.8363636363633</v>
      </c>
      <c r="M90" s="38">
        <f t="shared" si="5"/>
        <v>1197.409090909091</v>
      </c>
      <c r="N90" s="38">
        <f t="shared" si="5"/>
        <v>1229.5636363636363</v>
      </c>
      <c r="O90" s="38">
        <f t="shared" ref="O90:AF90" si="18">O17/1.1</f>
        <v>1204.9363636363637</v>
      </c>
      <c r="P90" s="38">
        <f t="shared" si="18"/>
        <v>1177.7363636363634</v>
      </c>
      <c r="Q90" s="38">
        <f t="shared" si="18"/>
        <v>1139.4090909090908</v>
      </c>
      <c r="R90" s="38">
        <f t="shared" si="18"/>
        <v>1148.5454545454545</v>
      </c>
      <c r="S90" s="38">
        <f t="shared" si="18"/>
        <v>1303.7090909090907</v>
      </c>
      <c r="T90" s="38">
        <f t="shared" si="18"/>
        <v>1477.6090909090908</v>
      </c>
      <c r="U90" s="38">
        <f t="shared" si="18"/>
        <v>1152.6454545454544</v>
      </c>
      <c r="V90" s="38">
        <f t="shared" si="18"/>
        <v>1119.4727272727273</v>
      </c>
      <c r="W90" s="38">
        <f t="shared" si="18"/>
        <v>1107.2818181818182</v>
      </c>
      <c r="X90" s="38">
        <f t="shared" si="18"/>
        <v>1034.1909090909089</v>
      </c>
      <c r="Y90" s="38">
        <f t="shared" si="18"/>
        <v>1007.0181818181818</v>
      </c>
      <c r="Z90" s="38">
        <f t="shared" si="18"/>
        <v>1245.5090909090907</v>
      </c>
      <c r="AA90" s="38">
        <f t="shared" si="18"/>
        <v>1236.1909090909089</v>
      </c>
      <c r="AB90" s="38">
        <f t="shared" si="18"/>
        <v>1241.4727272727271</v>
      </c>
      <c r="AC90" s="38">
        <f t="shared" si="18"/>
        <v>1255.8999999999999</v>
      </c>
      <c r="AD90" s="38">
        <f t="shared" si="18"/>
        <v>1240.6454545454544</v>
      </c>
      <c r="AE90" s="38">
        <f t="shared" si="18"/>
        <v>720.36363636363615</v>
      </c>
      <c r="AF90" s="38">
        <f t="shared" si="18"/>
        <v>754.4636363636364</v>
      </c>
      <c r="AG90" s="38"/>
      <c r="AH90" s="38"/>
      <c r="AI90" s="38"/>
    </row>
    <row r="91" spans="1:35" ht="15" customHeight="1" x14ac:dyDescent="0.25">
      <c r="A91" s="3">
        <v>15</v>
      </c>
      <c r="B91" s="3"/>
      <c r="C91" s="3"/>
      <c r="D91" s="3"/>
      <c r="E91" s="3"/>
      <c r="F91" s="3"/>
      <c r="G91" s="3"/>
      <c r="L91" s="38">
        <f t="shared" si="5"/>
        <v>740.07272727272721</v>
      </c>
      <c r="M91" s="38">
        <f t="shared" si="5"/>
        <v>730.93636363636358</v>
      </c>
      <c r="N91" s="38">
        <f t="shared" si="5"/>
        <v>728.24545454545455</v>
      </c>
      <c r="O91" s="38">
        <f t="shared" ref="O91:AF91" si="19">O18/1.1</f>
        <v>848.58181818181811</v>
      </c>
      <c r="P91" s="38">
        <f t="shared" si="19"/>
        <v>838.23636363636376</v>
      </c>
      <c r="Q91" s="38">
        <f t="shared" si="19"/>
        <v>717.59090909090912</v>
      </c>
      <c r="R91" s="38">
        <f t="shared" si="19"/>
        <v>657.17272727272712</v>
      </c>
      <c r="S91" s="38">
        <f t="shared" si="19"/>
        <v>721.17272727272723</v>
      </c>
      <c r="T91" s="38">
        <f t="shared" si="19"/>
        <v>746.45454545454538</v>
      </c>
      <c r="U91" s="38">
        <f t="shared" si="19"/>
        <v>910.42727272727279</v>
      </c>
      <c r="V91" s="38">
        <f t="shared" si="19"/>
        <v>618.49999999999989</v>
      </c>
      <c r="W91" s="38">
        <f t="shared" si="19"/>
        <v>747.41818181818178</v>
      </c>
      <c r="X91" s="38">
        <f t="shared" si="19"/>
        <v>773.08181818181811</v>
      </c>
      <c r="Y91" s="38">
        <f t="shared" si="19"/>
        <v>756.74545454545455</v>
      </c>
      <c r="Z91" s="38">
        <f t="shared" si="19"/>
        <v>905.78181818181815</v>
      </c>
      <c r="AA91" s="38">
        <f t="shared" si="19"/>
        <v>856.07272727272721</v>
      </c>
      <c r="AB91" s="38">
        <f t="shared" si="19"/>
        <v>682.57272727272721</v>
      </c>
      <c r="AC91" s="38">
        <f t="shared" si="19"/>
        <v>732.51818181818169</v>
      </c>
      <c r="AD91" s="38">
        <f t="shared" si="19"/>
        <v>896.52727272727259</v>
      </c>
      <c r="AE91" s="38">
        <f t="shared" si="19"/>
        <v>459.72727272727269</v>
      </c>
      <c r="AF91" s="38">
        <f t="shared" si="19"/>
        <v>472.26363636363635</v>
      </c>
      <c r="AG91" s="38"/>
      <c r="AH91" s="38"/>
      <c r="AI91" s="38"/>
    </row>
    <row r="92" spans="1:35" ht="15" customHeight="1" x14ac:dyDescent="0.25">
      <c r="A92" s="3">
        <v>16</v>
      </c>
      <c r="B92" s="3"/>
      <c r="C92" s="3"/>
      <c r="D92" s="3"/>
      <c r="E92" s="3"/>
      <c r="F92" s="3"/>
      <c r="G92" s="3"/>
      <c r="L92" s="38">
        <f t="shared" si="5"/>
        <v>668.5545454545454</v>
      </c>
      <c r="M92" s="38">
        <f t="shared" si="5"/>
        <v>642.69999999999993</v>
      </c>
      <c r="N92" s="38">
        <f t="shared" si="5"/>
        <v>611.1</v>
      </c>
      <c r="O92" s="38">
        <f t="shared" ref="O92:AF92" si="20">O19/1.1</f>
        <v>662.0363636363636</v>
      </c>
      <c r="P92" s="38">
        <f t="shared" si="20"/>
        <v>631.81818181818176</v>
      </c>
      <c r="Q92" s="38">
        <f t="shared" si="20"/>
        <v>605.76363636363635</v>
      </c>
      <c r="R92" s="38">
        <f t="shared" si="20"/>
        <v>588.43636363636358</v>
      </c>
      <c r="S92" s="38">
        <f t="shared" si="20"/>
        <v>602.5454545454545</v>
      </c>
      <c r="T92" s="38">
        <f t="shared" si="20"/>
        <v>648.83636363636356</v>
      </c>
      <c r="U92" s="38">
        <f t="shared" si="20"/>
        <v>623.91818181818178</v>
      </c>
      <c r="V92" s="38">
        <f t="shared" si="20"/>
        <v>590.76363636363635</v>
      </c>
      <c r="W92" s="38">
        <f t="shared" si="20"/>
        <v>595.11818181818171</v>
      </c>
      <c r="X92" s="38">
        <f t="shared" si="20"/>
        <v>573.84545454545457</v>
      </c>
      <c r="Y92" s="38">
        <f t="shared" si="20"/>
        <v>561.36363636363637</v>
      </c>
      <c r="Z92" s="38">
        <f t="shared" si="20"/>
        <v>680.49090909090899</v>
      </c>
      <c r="AA92" s="38">
        <f t="shared" si="20"/>
        <v>687.60909090909081</v>
      </c>
      <c r="AB92" s="38">
        <f t="shared" si="20"/>
        <v>715.65454545454543</v>
      </c>
      <c r="AC92" s="38">
        <f t="shared" si="20"/>
        <v>741.91818181818189</v>
      </c>
      <c r="AD92" s="38">
        <f t="shared" si="20"/>
        <v>748.74545454545444</v>
      </c>
      <c r="AE92" s="38">
        <f t="shared" si="20"/>
        <v>420.33636363636361</v>
      </c>
      <c r="AF92" s="38">
        <f t="shared" si="20"/>
        <v>447.9</v>
      </c>
      <c r="AG92" s="38"/>
      <c r="AH92" s="38"/>
      <c r="AI92" s="38"/>
    </row>
    <row r="93" spans="1:35" ht="15" customHeight="1" x14ac:dyDescent="0.25">
      <c r="A93" s="3">
        <v>17</v>
      </c>
      <c r="B93" s="3"/>
      <c r="C93" s="3"/>
      <c r="D93" s="3"/>
      <c r="E93" s="3"/>
      <c r="F93" s="3"/>
      <c r="G93" s="3"/>
      <c r="L93" s="38">
        <f t="shared" si="5"/>
        <v>1063.5454545454545</v>
      </c>
      <c r="M93" s="38">
        <f t="shared" si="5"/>
        <v>1009.8727272727273</v>
      </c>
      <c r="N93" s="38">
        <f t="shared" si="5"/>
        <v>980.4</v>
      </c>
      <c r="O93" s="38">
        <f t="shared" ref="O93:AF93" si="21">O20/1.1</f>
        <v>1058.5636363636363</v>
      </c>
      <c r="P93" s="38">
        <f t="shared" si="21"/>
        <v>1013.4818181818181</v>
      </c>
      <c r="Q93" s="38">
        <f t="shared" si="21"/>
        <v>957.50909090909079</v>
      </c>
      <c r="R93" s="38">
        <f t="shared" si="21"/>
        <v>872.46363636363628</v>
      </c>
      <c r="S93" s="38">
        <f t="shared" si="21"/>
        <v>875.09999999999991</v>
      </c>
      <c r="T93" s="38">
        <f t="shared" si="21"/>
        <v>900.80909090909074</v>
      </c>
      <c r="U93" s="38">
        <f t="shared" si="21"/>
        <v>826.00909090909079</v>
      </c>
      <c r="V93" s="38">
        <f t="shared" si="21"/>
        <v>840.26363636363624</v>
      </c>
      <c r="W93" s="38">
        <f t="shared" si="21"/>
        <v>896.77272727272714</v>
      </c>
      <c r="X93" s="38">
        <f t="shared" si="21"/>
        <v>861.62727272727261</v>
      </c>
      <c r="Y93" s="38">
        <f t="shared" si="21"/>
        <v>823.21818181818173</v>
      </c>
      <c r="Z93" s="38">
        <f t="shared" si="21"/>
        <v>1011.8727272727272</v>
      </c>
      <c r="AA93" s="38">
        <f t="shared" si="21"/>
        <v>994.79090909090894</v>
      </c>
      <c r="AB93" s="38">
        <f t="shared" si="21"/>
        <v>1031.8454545454545</v>
      </c>
      <c r="AC93" s="38">
        <f t="shared" si="21"/>
        <v>1020.4272727272725</v>
      </c>
      <c r="AD93" s="38">
        <f t="shared" si="21"/>
        <v>948.48181818181808</v>
      </c>
      <c r="AE93" s="38">
        <f t="shared" si="21"/>
        <v>564.73636363636365</v>
      </c>
      <c r="AF93" s="38">
        <f t="shared" si="21"/>
        <v>616.79999999999995</v>
      </c>
      <c r="AG93" s="38"/>
      <c r="AH93" s="38"/>
      <c r="AI93" s="38"/>
    </row>
    <row r="94" spans="1:35" ht="15" customHeight="1" x14ac:dyDescent="0.25">
      <c r="A94" s="3">
        <v>18</v>
      </c>
      <c r="B94" s="3"/>
      <c r="C94" s="3"/>
      <c r="D94" s="3"/>
      <c r="E94" s="3"/>
      <c r="F94" s="3"/>
      <c r="G94" s="3"/>
      <c r="L94" s="38">
        <f t="shared" si="5"/>
        <v>886.77272727272725</v>
      </c>
      <c r="M94" s="38">
        <f t="shared" si="5"/>
        <v>1048.5272727272727</v>
      </c>
      <c r="N94" s="38">
        <f t="shared" si="5"/>
        <v>1033.090909090909</v>
      </c>
      <c r="O94" s="38">
        <f t="shared" ref="O94:AF94" si="22">O21/1.1</f>
        <v>963.69090909090892</v>
      </c>
      <c r="P94" s="38">
        <f t="shared" si="22"/>
        <v>917.42727272727257</v>
      </c>
      <c r="Q94" s="38">
        <f t="shared" si="22"/>
        <v>880.80000000000007</v>
      </c>
      <c r="R94" s="38">
        <f t="shared" si="22"/>
        <v>874.59090909090901</v>
      </c>
      <c r="S94" s="38">
        <f t="shared" si="22"/>
        <v>977.47272727272718</v>
      </c>
      <c r="T94" s="38">
        <f t="shared" si="22"/>
        <v>970.46363636363651</v>
      </c>
      <c r="U94" s="38">
        <f t="shared" si="22"/>
        <v>836.01818181818169</v>
      </c>
      <c r="V94" s="38">
        <f t="shared" si="22"/>
        <v>810.35454545454547</v>
      </c>
      <c r="W94" s="38">
        <f t="shared" si="22"/>
        <v>870.99999999999989</v>
      </c>
      <c r="X94" s="38">
        <f t="shared" si="22"/>
        <v>838.26363636363635</v>
      </c>
      <c r="Y94" s="38">
        <f t="shared" si="22"/>
        <v>791.56363636363631</v>
      </c>
      <c r="Z94" s="38">
        <f t="shared" si="22"/>
        <v>1023.1727272727272</v>
      </c>
      <c r="AA94" s="38">
        <f t="shared" si="22"/>
        <v>987.90909090909088</v>
      </c>
      <c r="AB94" s="38">
        <f t="shared" si="22"/>
        <v>1008.1090909090909</v>
      </c>
      <c r="AC94" s="38">
        <f t="shared" si="22"/>
        <v>1000.9909090909091</v>
      </c>
      <c r="AD94" s="38">
        <f t="shared" si="22"/>
        <v>935.19090909090903</v>
      </c>
      <c r="AE94" s="38">
        <f t="shared" si="22"/>
        <v>156.20909090909089</v>
      </c>
      <c r="AF94" s="38">
        <f t="shared" si="22"/>
        <v>149.33636363636364</v>
      </c>
      <c r="AG94" s="38"/>
      <c r="AH94" s="38"/>
      <c r="AI94" s="38"/>
    </row>
    <row r="95" spans="1:35" ht="15" customHeight="1" x14ac:dyDescent="0.25">
      <c r="A95" s="3">
        <v>19</v>
      </c>
      <c r="B95" s="3"/>
      <c r="C95" s="3"/>
      <c r="D95" s="3"/>
      <c r="E95" s="3"/>
      <c r="F95" s="3"/>
      <c r="G95" s="3"/>
      <c r="L95" s="38">
        <f t="shared" si="5"/>
        <v>583.66363636363633</v>
      </c>
      <c r="M95" s="38">
        <f t="shared" si="5"/>
        <v>524.76363636363635</v>
      </c>
      <c r="N95" s="38">
        <f t="shared" si="5"/>
        <v>467.66363636363639</v>
      </c>
      <c r="O95" s="38">
        <f t="shared" ref="O95:AF95" si="23">O22/1.1</f>
        <v>336.44090909090903</v>
      </c>
      <c r="P95" s="38">
        <f t="shared" si="23"/>
        <v>340.65454545454543</v>
      </c>
      <c r="Q95" s="38">
        <f t="shared" si="23"/>
        <v>451.37272727272722</v>
      </c>
      <c r="R95" s="38">
        <f t="shared" si="23"/>
        <v>480.5272727272727</v>
      </c>
      <c r="S95" s="38">
        <f t="shared" si="23"/>
        <v>518.84545454545457</v>
      </c>
      <c r="T95" s="38">
        <f t="shared" si="23"/>
        <v>550.71818181818173</v>
      </c>
      <c r="U95" s="38">
        <f t="shared" si="23"/>
        <v>438.66363636363633</v>
      </c>
      <c r="V95" s="38">
        <f t="shared" si="23"/>
        <v>357.74545454545449</v>
      </c>
      <c r="W95" s="38">
        <f t="shared" si="23"/>
        <v>452.90000000000003</v>
      </c>
      <c r="X95" s="38">
        <f t="shared" si="23"/>
        <v>420.92727272727268</v>
      </c>
      <c r="Y95" s="38">
        <f t="shared" si="23"/>
        <v>404.08181818181816</v>
      </c>
      <c r="Z95" s="38">
        <f t="shared" si="23"/>
        <v>520.21818181818173</v>
      </c>
      <c r="AA95" s="38">
        <f t="shared" si="23"/>
        <v>494.2</v>
      </c>
      <c r="AB95" s="38">
        <f t="shared" si="23"/>
        <v>520.85454545454547</v>
      </c>
      <c r="AC95" s="38">
        <f t="shared" si="23"/>
        <v>529.5454545454545</v>
      </c>
      <c r="AD95" s="38">
        <f t="shared" si="23"/>
        <v>577.86363636363626</v>
      </c>
      <c r="AE95" s="38">
        <f t="shared" si="23"/>
        <v>304.57272727272721</v>
      </c>
      <c r="AF95" s="38">
        <f t="shared" si="23"/>
        <v>290.9818181818182</v>
      </c>
      <c r="AG95" s="38"/>
      <c r="AH95" s="38"/>
      <c r="AI95" s="38"/>
    </row>
    <row r="96" spans="1:35" ht="15" customHeight="1" x14ac:dyDescent="0.25">
      <c r="A96" s="3">
        <v>20</v>
      </c>
      <c r="B96" s="3"/>
      <c r="C96" s="3"/>
      <c r="D96" s="3"/>
      <c r="E96" s="3"/>
      <c r="F96" s="3"/>
      <c r="G96" s="3"/>
      <c r="L96" s="38">
        <f t="shared" si="5"/>
        <v>945.68181818181813</v>
      </c>
      <c r="M96" s="38">
        <f t="shared" si="5"/>
        <v>913.47272727272718</v>
      </c>
      <c r="N96" s="38">
        <f t="shared" si="5"/>
        <v>971.03636363636349</v>
      </c>
      <c r="O96" s="38">
        <f t="shared" ref="O96:AF96" si="24">O23/1.1</f>
        <v>1159.8818181818181</v>
      </c>
      <c r="P96" s="38">
        <f t="shared" si="24"/>
        <v>1138.9999999999998</v>
      </c>
      <c r="Q96" s="38">
        <f t="shared" si="24"/>
        <v>965.78181818181827</v>
      </c>
      <c r="R96" s="38">
        <f t="shared" si="24"/>
        <v>911.11818181818171</v>
      </c>
      <c r="S96" s="38">
        <f t="shared" si="24"/>
        <v>824.72727272727275</v>
      </c>
      <c r="T96" s="38">
        <f t="shared" si="24"/>
        <v>890.04545454545439</v>
      </c>
      <c r="U96" s="38">
        <f t="shared" si="24"/>
        <v>909.63636363636363</v>
      </c>
      <c r="V96" s="38">
        <f t="shared" si="24"/>
        <v>972.01818181818157</v>
      </c>
      <c r="W96" s="38">
        <f t="shared" si="24"/>
        <v>978.74545454545432</v>
      </c>
      <c r="X96" s="38">
        <f t="shared" si="24"/>
        <v>955.09090909090889</v>
      </c>
      <c r="Y96" s="38">
        <f t="shared" si="24"/>
        <v>925.82727272727266</v>
      </c>
      <c r="Z96" s="38">
        <f t="shared" si="24"/>
        <v>1218.2454545454543</v>
      </c>
      <c r="AA96" s="38">
        <f t="shared" si="24"/>
        <v>1199.6727272727273</v>
      </c>
      <c r="AB96" s="38">
        <f t="shared" si="24"/>
        <v>1208.6454545454544</v>
      </c>
      <c r="AC96" s="38">
        <f t="shared" si="24"/>
        <v>1239.8636363636363</v>
      </c>
      <c r="AD96" s="38">
        <f t="shared" si="24"/>
        <v>1157.0636363636363</v>
      </c>
      <c r="AE96" s="38">
        <f t="shared" si="24"/>
        <v>899.80909090909074</v>
      </c>
      <c r="AF96" s="38">
        <f t="shared" si="24"/>
        <v>751.18181818181813</v>
      </c>
      <c r="AG96" s="38"/>
      <c r="AH96" s="38"/>
      <c r="AI96" s="38"/>
    </row>
    <row r="97" spans="1:35" ht="15" customHeight="1" x14ac:dyDescent="0.25">
      <c r="A97" s="3">
        <v>21</v>
      </c>
      <c r="B97" s="3"/>
      <c r="C97" s="3"/>
      <c r="D97" s="3"/>
      <c r="E97" s="3"/>
      <c r="F97" s="3"/>
      <c r="G97" s="3"/>
      <c r="L97" s="38">
        <f t="shared" si="5"/>
        <v>502.17272727272723</v>
      </c>
      <c r="M97" s="38">
        <f t="shared" si="5"/>
        <v>499.06363636363636</v>
      </c>
      <c r="N97" s="38">
        <f t="shared" si="5"/>
        <v>515.9</v>
      </c>
      <c r="O97" s="38">
        <f t="shared" ref="O97:AF97" si="25">O24/1.1</f>
        <v>514.5363636363636</v>
      </c>
      <c r="P97" s="38">
        <f t="shared" si="25"/>
        <v>486.78181818181815</v>
      </c>
      <c r="Q97" s="38">
        <f t="shared" si="25"/>
        <v>454.00909090909084</v>
      </c>
      <c r="R97" s="38">
        <f t="shared" si="25"/>
        <v>407.56363636363631</v>
      </c>
      <c r="S97" s="38">
        <f t="shared" si="25"/>
        <v>395.00909090909084</v>
      </c>
      <c r="T97" s="38">
        <f t="shared" si="25"/>
        <v>401.9545454545455</v>
      </c>
      <c r="U97" s="38">
        <f t="shared" si="25"/>
        <v>337.23636363636365</v>
      </c>
      <c r="V97" s="38">
        <f t="shared" si="25"/>
        <v>335.36363636363643</v>
      </c>
      <c r="W97" s="38">
        <f t="shared" si="25"/>
        <v>373.14545454545447</v>
      </c>
      <c r="X97" s="38">
        <f t="shared" si="25"/>
        <v>361.42727272727268</v>
      </c>
      <c r="Y97" s="38">
        <f t="shared" si="25"/>
        <v>365.9818181818182</v>
      </c>
      <c r="Z97" s="38">
        <f t="shared" si="25"/>
        <v>472.92727272727274</v>
      </c>
      <c r="AA97" s="38">
        <f t="shared" si="25"/>
        <v>463.79090909090905</v>
      </c>
      <c r="AB97" s="38">
        <f t="shared" si="25"/>
        <v>478.32727272727266</v>
      </c>
      <c r="AC97" s="38">
        <f t="shared" si="25"/>
        <v>505.78181818181815</v>
      </c>
      <c r="AD97" s="38">
        <f t="shared" si="25"/>
        <v>533.0363636363636</v>
      </c>
      <c r="AE97" s="38">
        <f t="shared" si="25"/>
        <v>292.80909090909091</v>
      </c>
      <c r="AF97" s="38">
        <f t="shared" si="25"/>
        <v>317.5181818181818</v>
      </c>
      <c r="AG97" s="38"/>
      <c r="AH97" s="38"/>
      <c r="AI97" s="38"/>
    </row>
    <row r="98" spans="1:35" ht="15" customHeight="1" x14ac:dyDescent="0.25">
      <c r="A98" s="3">
        <v>22</v>
      </c>
      <c r="B98" s="3"/>
      <c r="C98" s="3"/>
      <c r="D98" s="3"/>
      <c r="E98" s="3"/>
      <c r="F98" s="3"/>
      <c r="G98" s="3"/>
      <c r="L98" s="38">
        <f t="shared" ref="L98:N111" si="26">L25/1.1</f>
        <v>549.82727272727266</v>
      </c>
      <c r="M98" s="38">
        <f t="shared" si="26"/>
        <v>515.0090909090909</v>
      </c>
      <c r="N98" s="38">
        <f t="shared" si="26"/>
        <v>506.78181818181815</v>
      </c>
      <c r="O98" s="38">
        <f t="shared" ref="O98:AF98" si="27">O25/1.1</f>
        <v>559.37272727272727</v>
      </c>
      <c r="P98" s="38">
        <f t="shared" si="27"/>
        <v>500.92727272727268</v>
      </c>
      <c r="Q98" s="38">
        <f t="shared" si="27"/>
        <v>475.80000000000007</v>
      </c>
      <c r="R98" s="38">
        <f t="shared" si="27"/>
        <v>465.33636363636361</v>
      </c>
      <c r="S98" s="38">
        <f t="shared" si="27"/>
        <v>541.14545454545453</v>
      </c>
      <c r="T98" s="38">
        <f t="shared" si="27"/>
        <v>533.61818181818182</v>
      </c>
      <c r="U98" s="38">
        <f t="shared" si="27"/>
        <v>496.81818181818176</v>
      </c>
      <c r="V98" s="38">
        <f t="shared" si="27"/>
        <v>529.78181818181815</v>
      </c>
      <c r="W98" s="38">
        <f t="shared" si="27"/>
        <v>468.5090909090909</v>
      </c>
      <c r="X98" s="38">
        <f t="shared" si="27"/>
        <v>430.93636363636358</v>
      </c>
      <c r="Y98" s="38">
        <f t="shared" si="27"/>
        <v>416.68181818181819</v>
      </c>
      <c r="Z98" s="38">
        <f t="shared" si="27"/>
        <v>700.27272727272714</v>
      </c>
      <c r="AA98" s="38">
        <f t="shared" si="27"/>
        <v>614.09090909090901</v>
      </c>
      <c r="AB98" s="38">
        <f t="shared" si="27"/>
        <v>648.5272727272727</v>
      </c>
      <c r="AC98" s="38">
        <f t="shared" si="27"/>
        <v>699.86363636363626</v>
      </c>
      <c r="AD98" s="38">
        <f t="shared" si="27"/>
        <v>700.95454545454538</v>
      </c>
      <c r="AE98" s="38">
        <f t="shared" si="27"/>
        <v>300.18181818181819</v>
      </c>
      <c r="AF98" s="38">
        <f t="shared" si="27"/>
        <v>340.5090909090909</v>
      </c>
      <c r="AG98" s="38"/>
      <c r="AH98" s="38"/>
      <c r="AI98" s="38"/>
    </row>
    <row r="99" spans="1:35" ht="15" customHeight="1" x14ac:dyDescent="0.25">
      <c r="A99" s="3">
        <v>23</v>
      </c>
      <c r="B99" s="3"/>
      <c r="C99" s="3"/>
      <c r="D99" s="3"/>
      <c r="E99" s="3"/>
      <c r="F99" s="3"/>
      <c r="G99" s="3"/>
      <c r="L99" s="38">
        <f t="shared" si="26"/>
        <v>202.24545454545455</v>
      </c>
      <c r="M99" s="38">
        <f t="shared" si="26"/>
        <v>199.92727272727274</v>
      </c>
      <c r="N99" s="38">
        <f t="shared" si="26"/>
        <v>206.86363636363635</v>
      </c>
      <c r="O99" s="38">
        <f t="shared" ref="O99:AF99" si="28">O26/1.1</f>
        <v>217.60909090909087</v>
      </c>
      <c r="P99" s="38">
        <f t="shared" si="28"/>
        <v>225.69090909090906</v>
      </c>
      <c r="Q99" s="38">
        <f t="shared" si="28"/>
        <v>209.65454545454543</v>
      </c>
      <c r="R99" s="38">
        <f t="shared" si="28"/>
        <v>229.41818181818181</v>
      </c>
      <c r="S99" s="38">
        <f t="shared" si="28"/>
        <v>255.19090909090912</v>
      </c>
      <c r="T99" s="38">
        <f t="shared" si="28"/>
        <v>233.86363636363635</v>
      </c>
      <c r="U99" s="38">
        <f t="shared" si="28"/>
        <v>230.53636363636363</v>
      </c>
      <c r="V99" s="38">
        <f t="shared" si="28"/>
        <v>269.71818181818179</v>
      </c>
      <c r="W99" s="38">
        <f t="shared" si="28"/>
        <v>304.65454545454543</v>
      </c>
      <c r="X99" s="38">
        <f t="shared" si="28"/>
        <v>317.13636363636363</v>
      </c>
      <c r="Y99" s="38">
        <f t="shared" si="28"/>
        <v>310.25454545454539</v>
      </c>
      <c r="Z99" s="38">
        <f t="shared" si="28"/>
        <v>319.06363636363636</v>
      </c>
      <c r="AA99" s="38">
        <f t="shared" si="28"/>
        <v>319.44545454545448</v>
      </c>
      <c r="AB99" s="38">
        <f t="shared" si="28"/>
        <v>332.67272727272723</v>
      </c>
      <c r="AC99" s="38">
        <f t="shared" si="28"/>
        <v>341.55454545454546</v>
      </c>
      <c r="AD99" s="38">
        <f t="shared" si="28"/>
        <v>373.67272727272729</v>
      </c>
      <c r="AE99" s="38">
        <f t="shared" si="28"/>
        <v>96.581818181818164</v>
      </c>
      <c r="AF99" s="38">
        <f t="shared" si="28"/>
        <v>118.10909090909091</v>
      </c>
      <c r="AG99" s="38"/>
      <c r="AH99" s="38"/>
      <c r="AI99" s="38"/>
    </row>
    <row r="100" spans="1:35" ht="15" customHeight="1" x14ac:dyDescent="0.25">
      <c r="A100" s="3">
        <v>24</v>
      </c>
      <c r="B100" s="3"/>
      <c r="C100" s="3"/>
      <c r="D100" s="3"/>
      <c r="E100" s="3"/>
      <c r="F100" s="3"/>
      <c r="G100" s="3"/>
      <c r="L100" s="38">
        <f t="shared" si="26"/>
        <v>609.47272727272718</v>
      </c>
      <c r="M100" s="38">
        <f t="shared" si="26"/>
        <v>150.36363636363632</v>
      </c>
      <c r="N100" s="38">
        <f t="shared" si="26"/>
        <v>95.236363636363635</v>
      </c>
      <c r="O100" s="38">
        <f t="shared" ref="O100:AF100" si="29">O27/1.1</f>
        <v>135.5181818181818</v>
      </c>
      <c r="P100" s="38">
        <f t="shared" si="29"/>
        <v>188.29999999999998</v>
      </c>
      <c r="Q100" s="38">
        <f t="shared" si="29"/>
        <v>294.18181818181819</v>
      </c>
      <c r="R100" s="38">
        <f t="shared" si="29"/>
        <v>299.56363636363631</v>
      </c>
      <c r="S100" s="38">
        <f t="shared" si="29"/>
        <v>334.79090909090905</v>
      </c>
      <c r="T100" s="38">
        <f t="shared" si="29"/>
        <v>322.7</v>
      </c>
      <c r="U100" s="38">
        <f t="shared" si="29"/>
        <v>363.98181818181814</v>
      </c>
      <c r="V100" s="38">
        <f t="shared" si="29"/>
        <v>414.4636363636364</v>
      </c>
      <c r="W100" s="38">
        <f t="shared" si="29"/>
        <v>366.37272727272722</v>
      </c>
      <c r="X100" s="38">
        <f t="shared" si="29"/>
        <v>376.72727272727269</v>
      </c>
      <c r="Y100" s="38">
        <f t="shared" si="29"/>
        <v>372.74545454545449</v>
      </c>
      <c r="Z100" s="38">
        <f t="shared" si="29"/>
        <v>530.10909090909092</v>
      </c>
      <c r="AA100" s="38">
        <f t="shared" si="29"/>
        <v>560.41818181818178</v>
      </c>
      <c r="AB100" s="38">
        <f t="shared" si="29"/>
        <v>506.18181818181807</v>
      </c>
      <c r="AC100" s="38">
        <f t="shared" si="29"/>
        <v>392.33636363636356</v>
      </c>
      <c r="AD100" s="38">
        <f t="shared" si="29"/>
        <v>367.77272727272725</v>
      </c>
      <c r="AE100" s="38">
        <f t="shared" si="29"/>
        <v>297.8</v>
      </c>
      <c r="AF100" s="38">
        <f t="shared" si="29"/>
        <v>316.54545454545456</v>
      </c>
      <c r="AG100" s="38"/>
      <c r="AH100" s="38"/>
      <c r="AI100" s="38"/>
    </row>
    <row r="101" spans="1:35" ht="15" customHeight="1" x14ac:dyDescent="0.25">
      <c r="A101" s="3">
        <v>25</v>
      </c>
      <c r="B101" s="3"/>
      <c r="C101" s="3"/>
      <c r="D101" s="3"/>
      <c r="E101" s="3"/>
      <c r="F101" s="3"/>
      <c r="G101" s="3"/>
      <c r="L101" s="38">
        <f t="shared" si="26"/>
        <v>704.78181818181815</v>
      </c>
      <c r="M101" s="38">
        <f t="shared" si="26"/>
        <v>668.4</v>
      </c>
      <c r="N101" s="38">
        <f t="shared" si="26"/>
        <v>692.08181818181811</v>
      </c>
      <c r="O101" s="38">
        <f t="shared" ref="O101:AF101" si="30">O28/1.1</f>
        <v>675.44545454545448</v>
      </c>
      <c r="P101" s="38">
        <f t="shared" si="30"/>
        <v>591.71818181818185</v>
      </c>
      <c r="Q101" s="38">
        <f t="shared" si="30"/>
        <v>584.72727272727275</v>
      </c>
      <c r="R101" s="38">
        <f t="shared" si="30"/>
        <v>590.21818181818185</v>
      </c>
      <c r="S101" s="38">
        <f t="shared" si="30"/>
        <v>637.09090909090901</v>
      </c>
      <c r="T101" s="38">
        <f t="shared" si="30"/>
        <v>635.59090909090912</v>
      </c>
      <c r="U101" s="38">
        <f t="shared" si="30"/>
        <v>398.9636363636364</v>
      </c>
      <c r="V101" s="38">
        <f t="shared" si="30"/>
        <v>444.19999999999993</v>
      </c>
      <c r="W101" s="38">
        <f t="shared" si="30"/>
        <v>438.29090909090894</v>
      </c>
      <c r="X101" s="38">
        <f t="shared" si="30"/>
        <v>482.72727272727269</v>
      </c>
      <c r="Y101" s="38">
        <f t="shared" si="30"/>
        <v>641.0090909090909</v>
      </c>
      <c r="Z101" s="38">
        <f t="shared" si="30"/>
        <v>675.10909090909081</v>
      </c>
      <c r="AA101" s="38">
        <f t="shared" si="30"/>
        <v>617.0181818181818</v>
      </c>
      <c r="AB101" s="38">
        <f t="shared" si="30"/>
        <v>633.74545454545455</v>
      </c>
      <c r="AC101" s="38">
        <f t="shared" si="30"/>
        <v>694.4454545454546</v>
      </c>
      <c r="AD101" s="38">
        <f t="shared" si="30"/>
        <v>687</v>
      </c>
      <c r="AE101" s="38">
        <f t="shared" si="30"/>
        <v>428.81818181818176</v>
      </c>
      <c r="AF101" s="38">
        <f t="shared" si="30"/>
        <v>374.19090909090909</v>
      </c>
      <c r="AG101" s="38"/>
      <c r="AH101" s="38"/>
      <c r="AI101" s="38"/>
    </row>
    <row r="102" spans="1:35" ht="15" customHeight="1" x14ac:dyDescent="0.25">
      <c r="A102" s="3">
        <v>26</v>
      </c>
      <c r="B102" s="3"/>
      <c r="C102" s="3"/>
      <c r="D102" s="3"/>
      <c r="E102" s="3"/>
      <c r="F102" s="3"/>
      <c r="G102" s="3"/>
      <c r="L102" s="38">
        <f t="shared" si="26"/>
        <v>974.82727272727254</v>
      </c>
      <c r="M102" s="38">
        <f t="shared" si="26"/>
        <v>979.28181818181815</v>
      </c>
      <c r="N102" s="38">
        <f t="shared" si="26"/>
        <v>945.96363636363628</v>
      </c>
      <c r="O102" s="38">
        <f t="shared" ref="O102:AF102" si="31">O29/1.1</f>
        <v>1019.2363636363634</v>
      </c>
      <c r="P102" s="38">
        <f t="shared" si="31"/>
        <v>1013.7272727272727</v>
      </c>
      <c r="Q102" s="38">
        <f t="shared" si="31"/>
        <v>951.78181818181815</v>
      </c>
      <c r="R102" s="38">
        <f t="shared" si="31"/>
        <v>898.65454545454531</v>
      </c>
      <c r="S102" s="38">
        <f t="shared" si="31"/>
        <v>901.39999999999986</v>
      </c>
      <c r="T102" s="38">
        <f t="shared" si="31"/>
        <v>920.67272727272723</v>
      </c>
      <c r="U102" s="38">
        <f t="shared" si="31"/>
        <v>795.81818181818187</v>
      </c>
      <c r="V102" s="38">
        <f t="shared" si="31"/>
        <v>804.29090909090905</v>
      </c>
      <c r="W102" s="38">
        <f t="shared" si="31"/>
        <v>849.74545454545455</v>
      </c>
      <c r="X102" s="38">
        <f t="shared" si="31"/>
        <v>809.61818181818171</v>
      </c>
      <c r="Y102" s="38">
        <f t="shared" si="31"/>
        <v>786.38181818181806</v>
      </c>
      <c r="Z102" s="38">
        <f t="shared" si="31"/>
        <v>952.19090909090914</v>
      </c>
      <c r="AA102" s="38">
        <f t="shared" si="31"/>
        <v>968.08181818181822</v>
      </c>
      <c r="AB102" s="38">
        <f t="shared" si="31"/>
        <v>1001.3999999999999</v>
      </c>
      <c r="AC102" s="38">
        <f t="shared" si="31"/>
        <v>1056.8272727272727</v>
      </c>
      <c r="AD102" s="38">
        <f t="shared" si="31"/>
        <v>1074.7636363636364</v>
      </c>
      <c r="AE102" s="38">
        <f t="shared" si="31"/>
        <v>590.75454545454534</v>
      </c>
      <c r="AF102" s="38">
        <f t="shared" si="31"/>
        <v>595.62727272727273</v>
      </c>
      <c r="AG102" s="38"/>
      <c r="AH102" s="38"/>
      <c r="AI102" s="38"/>
    </row>
    <row r="103" spans="1:35" ht="15" customHeight="1" x14ac:dyDescent="0.25">
      <c r="A103" s="3">
        <v>27</v>
      </c>
      <c r="B103" s="3"/>
      <c r="C103" s="3"/>
      <c r="D103" s="3"/>
      <c r="E103" s="3"/>
      <c r="F103" s="3"/>
      <c r="G103" s="3"/>
      <c r="L103" s="38">
        <f t="shared" si="26"/>
        <v>1476.3727272727274</v>
      </c>
      <c r="M103" s="38">
        <f t="shared" si="26"/>
        <v>1422.4909090909089</v>
      </c>
      <c r="N103" s="38">
        <f t="shared" si="26"/>
        <v>1377.2</v>
      </c>
      <c r="O103" s="38">
        <f t="shared" ref="O103:AF103" si="32">O30/1.1</f>
        <v>1405.0090909090909</v>
      </c>
      <c r="P103" s="38">
        <f t="shared" si="32"/>
        <v>1364.5363636363636</v>
      </c>
      <c r="Q103" s="38">
        <f t="shared" si="32"/>
        <v>1300.2909090909091</v>
      </c>
      <c r="R103" s="38">
        <f t="shared" si="32"/>
        <v>1208.7999999999997</v>
      </c>
      <c r="S103" s="38">
        <f t="shared" si="32"/>
        <v>1336.390909090909</v>
      </c>
      <c r="T103" s="38">
        <f t="shared" si="32"/>
        <v>1378.2545454545452</v>
      </c>
      <c r="U103" s="38">
        <f t="shared" si="32"/>
        <v>1270.8454545454542</v>
      </c>
      <c r="V103" s="38">
        <f t="shared" si="32"/>
        <v>1207.8181818181815</v>
      </c>
      <c r="W103" s="38">
        <f t="shared" si="32"/>
        <v>1276.8363636363636</v>
      </c>
      <c r="X103" s="38">
        <f t="shared" si="32"/>
        <v>1165.1272727272726</v>
      </c>
      <c r="Y103" s="38">
        <f t="shared" si="32"/>
        <v>946.4818181818182</v>
      </c>
      <c r="Z103" s="38">
        <f t="shared" si="32"/>
        <v>1307.7636363636361</v>
      </c>
      <c r="AA103" s="38">
        <f t="shared" si="32"/>
        <v>1356.6545454545453</v>
      </c>
      <c r="AB103" s="38">
        <f t="shared" si="32"/>
        <v>1461.3090909090909</v>
      </c>
      <c r="AC103" s="38">
        <f t="shared" si="32"/>
        <v>1476.8818181818181</v>
      </c>
      <c r="AD103" s="38">
        <f t="shared" si="32"/>
        <v>1434.2727272727273</v>
      </c>
      <c r="AE103" s="38">
        <f t="shared" si="32"/>
        <v>1148.4999999999998</v>
      </c>
      <c r="AF103" s="38">
        <f t="shared" si="32"/>
        <v>987.82727272727254</v>
      </c>
      <c r="AG103" s="38"/>
      <c r="AH103" s="38"/>
      <c r="AI103" s="38"/>
    </row>
    <row r="104" spans="1:35" ht="15" customHeight="1" x14ac:dyDescent="0.25">
      <c r="A104" s="3">
        <v>28</v>
      </c>
      <c r="B104" s="3"/>
      <c r="C104" s="3"/>
      <c r="D104" s="3"/>
      <c r="E104" s="3"/>
      <c r="F104" s="3"/>
      <c r="G104" s="3"/>
      <c r="L104" s="38">
        <f t="shared" si="26"/>
        <v>638.13636363636363</v>
      </c>
      <c r="M104" s="38">
        <f t="shared" si="26"/>
        <v>639.56363636363631</v>
      </c>
      <c r="N104" s="38">
        <f t="shared" si="26"/>
        <v>623.78181818181815</v>
      </c>
      <c r="O104" s="38">
        <f t="shared" ref="O104:AF104" si="33">O31/1.1</f>
        <v>704.62727272727273</v>
      </c>
      <c r="P104" s="38">
        <f t="shared" si="33"/>
        <v>642.77272727272714</v>
      </c>
      <c r="Q104" s="38">
        <f t="shared" si="33"/>
        <v>647.77272727272714</v>
      </c>
      <c r="R104" s="38">
        <f t="shared" si="33"/>
        <v>620.07636363636368</v>
      </c>
      <c r="S104" s="38">
        <f t="shared" si="33"/>
        <v>652.60909090909081</v>
      </c>
      <c r="T104" s="38">
        <f t="shared" si="33"/>
        <v>641.49090909090899</v>
      </c>
      <c r="U104" s="38">
        <f t="shared" si="33"/>
        <v>556.61818181818182</v>
      </c>
      <c r="V104" s="38">
        <f t="shared" si="33"/>
        <v>549.36363636363637</v>
      </c>
      <c r="W104" s="38">
        <f t="shared" si="33"/>
        <v>596.64545454545441</v>
      </c>
      <c r="X104" s="38">
        <f t="shared" si="33"/>
        <v>581.90909090909088</v>
      </c>
      <c r="Y104" s="38">
        <f t="shared" si="33"/>
        <v>549.39090909090896</v>
      </c>
      <c r="Z104" s="38">
        <f t="shared" si="33"/>
        <v>714.26363636363635</v>
      </c>
      <c r="AA104" s="38">
        <f t="shared" si="33"/>
        <v>719.02727272727259</v>
      </c>
      <c r="AB104" s="38">
        <f t="shared" si="33"/>
        <v>780.69999999999993</v>
      </c>
      <c r="AC104" s="38">
        <f t="shared" si="33"/>
        <v>807.19999999999993</v>
      </c>
      <c r="AD104" s="38">
        <f t="shared" si="33"/>
        <v>790.89090909090908</v>
      </c>
      <c r="AE104" s="38">
        <f t="shared" si="33"/>
        <v>680.41818181818167</v>
      </c>
      <c r="AF104" s="38">
        <f t="shared" si="33"/>
        <v>775.15454545454543</v>
      </c>
      <c r="AG104" s="38"/>
      <c r="AH104" s="38"/>
      <c r="AI104" s="38"/>
    </row>
    <row r="105" spans="1:35" ht="15" customHeight="1" x14ac:dyDescent="0.25">
      <c r="A105" s="3">
        <v>29</v>
      </c>
      <c r="B105" s="3"/>
      <c r="C105" s="3"/>
      <c r="D105" s="3"/>
      <c r="E105" s="3"/>
      <c r="F105" s="3"/>
      <c r="G105" s="3"/>
      <c r="L105" s="38">
        <f t="shared" si="26"/>
        <v>460.77272727272725</v>
      </c>
      <c r="M105" s="38">
        <f t="shared" si="26"/>
        <v>387.70909090909089</v>
      </c>
      <c r="N105" s="38">
        <f t="shared" si="26"/>
        <v>387.84545454545452</v>
      </c>
      <c r="O105" s="38">
        <f t="shared" ref="O105:AF105" si="34">O32/1.1</f>
        <v>422.38181818181823</v>
      </c>
      <c r="P105" s="38">
        <f t="shared" si="34"/>
        <v>409.45454545454538</v>
      </c>
      <c r="Q105" s="38">
        <f t="shared" si="34"/>
        <v>400.78181818181815</v>
      </c>
      <c r="R105" s="38">
        <f t="shared" si="34"/>
        <v>394.40909090909088</v>
      </c>
      <c r="S105" s="38">
        <f t="shared" si="34"/>
        <v>426.2999999999999</v>
      </c>
      <c r="T105" s="38">
        <f t="shared" si="34"/>
        <v>429.4909090909091</v>
      </c>
      <c r="U105" s="38">
        <f t="shared" si="34"/>
        <v>385.29090909090905</v>
      </c>
      <c r="V105" s="38">
        <f t="shared" si="34"/>
        <v>387.0181818181818</v>
      </c>
      <c r="W105" s="38">
        <f t="shared" si="34"/>
        <v>303.76363636363635</v>
      </c>
      <c r="X105" s="38">
        <f t="shared" si="34"/>
        <v>294.13636363636363</v>
      </c>
      <c r="Y105" s="38">
        <f t="shared" si="34"/>
        <v>353.4909090909091</v>
      </c>
      <c r="Z105" s="38">
        <f t="shared" si="34"/>
        <v>423.0363636363636</v>
      </c>
      <c r="AA105" s="38">
        <f t="shared" si="34"/>
        <v>421.28181818181815</v>
      </c>
      <c r="AB105" s="38">
        <f t="shared" si="34"/>
        <v>470.18181818181819</v>
      </c>
      <c r="AC105" s="38">
        <f t="shared" si="34"/>
        <v>452.70909090909089</v>
      </c>
      <c r="AD105" s="38">
        <f t="shared" si="34"/>
        <v>452.19090909090909</v>
      </c>
      <c r="AE105" s="38">
        <f t="shared" si="34"/>
        <v>233.23636363636362</v>
      </c>
      <c r="AF105" s="38">
        <f t="shared" si="34"/>
        <v>243.42727272727268</v>
      </c>
      <c r="AG105" s="38"/>
      <c r="AH105" s="38"/>
      <c r="AI105" s="38"/>
    </row>
    <row r="106" spans="1:35" ht="15" customHeight="1" x14ac:dyDescent="0.25">
      <c r="A106" s="3">
        <v>30</v>
      </c>
      <c r="B106" s="3"/>
      <c r="C106" s="3"/>
      <c r="D106" s="3"/>
      <c r="E106" s="3"/>
      <c r="F106" s="3"/>
      <c r="G106" s="3"/>
      <c r="L106" s="38">
        <f t="shared" si="26"/>
        <v>647.11818181818171</v>
      </c>
      <c r="M106" s="38">
        <f t="shared" si="26"/>
        <v>707.40909090909088</v>
      </c>
      <c r="N106" s="38">
        <f t="shared" si="26"/>
        <v>692.23636363636365</v>
      </c>
      <c r="O106" s="38">
        <f t="shared" ref="O106:AF106" si="35">O33/1.1</f>
        <v>715.99999999999989</v>
      </c>
      <c r="P106" s="38">
        <f t="shared" si="35"/>
        <v>667.4454545454546</v>
      </c>
      <c r="Q106" s="38">
        <f t="shared" si="35"/>
        <v>590.84545454545457</v>
      </c>
      <c r="R106" s="38">
        <f t="shared" si="35"/>
        <v>610.30909090909074</v>
      </c>
      <c r="S106" s="38">
        <f t="shared" si="35"/>
        <v>678.15454545454543</v>
      </c>
      <c r="T106" s="38">
        <f t="shared" si="35"/>
        <v>709.3</v>
      </c>
      <c r="U106" s="38">
        <f t="shared" si="35"/>
        <v>547.79090909090894</v>
      </c>
      <c r="V106" s="38">
        <f t="shared" si="35"/>
        <v>577.18181818181824</v>
      </c>
      <c r="W106" s="38">
        <f t="shared" si="35"/>
        <v>641.86363636363626</v>
      </c>
      <c r="X106" s="38">
        <f t="shared" si="35"/>
        <v>591.09090909090912</v>
      </c>
      <c r="Y106" s="38">
        <f t="shared" si="35"/>
        <v>590.38181818181818</v>
      </c>
      <c r="Z106" s="38">
        <f t="shared" si="35"/>
        <v>786.67272727272723</v>
      </c>
      <c r="AA106" s="38">
        <f t="shared" si="35"/>
        <v>779.68181818181813</v>
      </c>
      <c r="AB106" s="38">
        <f t="shared" si="35"/>
        <v>852.83636363636356</v>
      </c>
      <c r="AC106" s="38">
        <f t="shared" si="35"/>
        <v>907.91818181818167</v>
      </c>
      <c r="AD106" s="38">
        <f t="shared" si="35"/>
        <v>843.69090909090892</v>
      </c>
      <c r="AE106" s="38">
        <f t="shared" si="35"/>
        <v>399.01818181818174</v>
      </c>
      <c r="AF106" s="38">
        <f t="shared" si="35"/>
        <v>506.92727272727268</v>
      </c>
      <c r="AG106" s="38"/>
      <c r="AH106" s="38"/>
      <c r="AI106" s="38"/>
    </row>
    <row r="107" spans="1:35" ht="15" customHeight="1" x14ac:dyDescent="0.25">
      <c r="A107" s="3">
        <v>31</v>
      </c>
      <c r="B107" s="3"/>
      <c r="C107" s="3"/>
      <c r="D107" s="3"/>
      <c r="E107" s="3"/>
      <c r="F107" s="3"/>
      <c r="G107" s="3"/>
      <c r="L107" s="38">
        <f t="shared" si="26"/>
        <v>806.5</v>
      </c>
      <c r="M107" s="38">
        <f t="shared" si="26"/>
        <v>795.91818181818178</v>
      </c>
      <c r="N107" s="38">
        <f t="shared" si="26"/>
        <v>823.82727272727266</v>
      </c>
      <c r="O107" s="38">
        <f t="shared" ref="O107:AF107" si="36">O34/1.1</f>
        <v>930.72727272727263</v>
      </c>
      <c r="P107" s="38">
        <f t="shared" si="36"/>
        <v>770.4909090909091</v>
      </c>
      <c r="Q107" s="38">
        <f t="shared" si="36"/>
        <v>692.3</v>
      </c>
      <c r="R107" s="38">
        <f t="shared" si="36"/>
        <v>663.80909090909086</v>
      </c>
      <c r="S107" s="38">
        <f t="shared" si="36"/>
        <v>815.28181818181815</v>
      </c>
      <c r="T107" s="38">
        <f t="shared" si="36"/>
        <v>829.84545454545457</v>
      </c>
      <c r="U107" s="38">
        <f t="shared" si="36"/>
        <v>730.19999999999982</v>
      </c>
      <c r="V107" s="38">
        <f t="shared" si="36"/>
        <v>790.49999999999989</v>
      </c>
      <c r="W107" s="38">
        <f t="shared" si="36"/>
        <v>873.49999999999989</v>
      </c>
      <c r="X107" s="38">
        <f t="shared" si="36"/>
        <v>899.65454545454531</v>
      </c>
      <c r="Y107" s="38">
        <f t="shared" si="36"/>
        <v>853.24545454545455</v>
      </c>
      <c r="Z107" s="38">
        <f t="shared" si="36"/>
        <v>1112.4909090909091</v>
      </c>
      <c r="AA107" s="38">
        <f t="shared" si="36"/>
        <v>1096.4454545454544</v>
      </c>
      <c r="AB107" s="38">
        <f t="shared" si="36"/>
        <v>1220.7545454545452</v>
      </c>
      <c r="AC107" s="38">
        <f t="shared" si="36"/>
        <v>1282.7272727272725</v>
      </c>
      <c r="AD107" s="38">
        <f t="shared" si="36"/>
        <v>1330.6272727272726</v>
      </c>
      <c r="AE107" s="38">
        <f t="shared" si="36"/>
        <v>713.16363636363633</v>
      </c>
      <c r="AF107" s="38">
        <f t="shared" si="36"/>
        <v>883.59090909090901</v>
      </c>
      <c r="AG107" s="38"/>
      <c r="AH107" s="38"/>
      <c r="AI107" s="38"/>
    </row>
    <row r="108" spans="1:35" ht="15" customHeight="1" x14ac:dyDescent="0.25">
      <c r="A108" s="3">
        <v>32</v>
      </c>
      <c r="B108" s="3"/>
      <c r="C108" s="3"/>
      <c r="D108" s="3"/>
      <c r="E108" s="3"/>
      <c r="F108" s="3"/>
      <c r="G108" s="3"/>
      <c r="L108" s="38">
        <f t="shared" si="26"/>
        <v>838.4727272727273</v>
      </c>
      <c r="M108" s="38">
        <f t="shared" si="26"/>
        <v>803.70909090909083</v>
      </c>
      <c r="N108" s="38">
        <f t="shared" si="26"/>
        <v>813.9545454545455</v>
      </c>
      <c r="O108" s="38">
        <f t="shared" ref="O108:AF108" si="37">O35/1.1</f>
        <v>853.41818181818167</v>
      </c>
      <c r="P108" s="38">
        <f t="shared" si="37"/>
        <v>827.62727272727261</v>
      </c>
      <c r="Q108" s="38">
        <f t="shared" si="37"/>
        <v>782.69090909090903</v>
      </c>
      <c r="R108" s="38">
        <f t="shared" si="37"/>
        <v>722.0009090909092</v>
      </c>
      <c r="S108" s="38">
        <f t="shared" si="37"/>
        <v>793.41818181818178</v>
      </c>
      <c r="T108" s="38">
        <f t="shared" si="37"/>
        <v>844.9909090909091</v>
      </c>
      <c r="U108" s="38">
        <f t="shared" si="37"/>
        <v>832.69090909090892</v>
      </c>
      <c r="V108" s="38">
        <f t="shared" si="37"/>
        <v>820.43636363636358</v>
      </c>
      <c r="W108" s="38">
        <f t="shared" si="37"/>
        <v>473.06363636363631</v>
      </c>
      <c r="X108" s="38">
        <f t="shared" si="37"/>
        <v>183.25454545454542</v>
      </c>
      <c r="Y108" s="38">
        <f t="shared" si="37"/>
        <v>198.91818181818181</v>
      </c>
      <c r="Z108" s="38">
        <f t="shared" si="37"/>
        <v>260.11818181818177</v>
      </c>
      <c r="AA108" s="38">
        <f t="shared" si="37"/>
        <v>340.0272727272727</v>
      </c>
      <c r="AB108" s="38">
        <f t="shared" si="37"/>
        <v>425.73636363636359</v>
      </c>
      <c r="AC108" s="38">
        <f t="shared" si="37"/>
        <v>440.0363636363636</v>
      </c>
      <c r="AD108" s="38">
        <f t="shared" si="37"/>
        <v>1060.1181818181819</v>
      </c>
      <c r="AE108" s="38">
        <f t="shared" si="37"/>
        <v>311.90909090909088</v>
      </c>
      <c r="AF108" s="38">
        <f t="shared" si="37"/>
        <v>150.82727272727271</v>
      </c>
      <c r="AG108" s="38"/>
      <c r="AH108" s="38"/>
      <c r="AI108" s="38"/>
    </row>
    <row r="109" spans="1:35" ht="15" customHeight="1" x14ac:dyDescent="0.25">
      <c r="A109" s="3">
        <v>33</v>
      </c>
      <c r="B109" s="3"/>
      <c r="C109" s="3"/>
      <c r="D109" s="3"/>
      <c r="E109" s="3"/>
      <c r="F109" s="3"/>
      <c r="G109" s="3"/>
      <c r="L109" s="38">
        <f t="shared" si="26"/>
        <v>506.49999999999994</v>
      </c>
      <c r="M109" s="38">
        <f t="shared" si="26"/>
        <v>479.57272727272721</v>
      </c>
      <c r="N109" s="38">
        <f t="shared" si="26"/>
        <v>511.39090909090902</v>
      </c>
      <c r="O109" s="38">
        <f t="shared" ref="O109:AF109" si="38">O36/1.1</f>
        <v>528.57272727272732</v>
      </c>
      <c r="P109" s="38">
        <f t="shared" si="38"/>
        <v>510.04545454545456</v>
      </c>
      <c r="Q109" s="38">
        <f t="shared" si="38"/>
        <v>481.06363636363636</v>
      </c>
      <c r="R109" s="38">
        <f t="shared" si="38"/>
        <v>430.49999999999994</v>
      </c>
      <c r="S109" s="38">
        <f t="shared" si="38"/>
        <v>472.20909090909083</v>
      </c>
      <c r="T109" s="38">
        <f t="shared" si="38"/>
        <v>505.66363636363633</v>
      </c>
      <c r="U109" s="38">
        <f t="shared" si="38"/>
        <v>431.20909090909089</v>
      </c>
      <c r="V109" s="38">
        <f t="shared" si="38"/>
        <v>397.81818181818181</v>
      </c>
      <c r="W109" s="38">
        <f t="shared" si="38"/>
        <v>471.80909090909086</v>
      </c>
      <c r="X109" s="38">
        <f t="shared" si="38"/>
        <v>436.93636363636358</v>
      </c>
      <c r="Y109" s="38">
        <f t="shared" si="38"/>
        <v>435.70909090909083</v>
      </c>
      <c r="Z109" s="38">
        <f t="shared" si="38"/>
        <v>485.50909090909084</v>
      </c>
      <c r="AA109" s="38">
        <f t="shared" si="38"/>
        <v>448.06363636363631</v>
      </c>
      <c r="AB109" s="38">
        <f t="shared" si="38"/>
        <v>570.86363636363637</v>
      </c>
      <c r="AC109" s="38">
        <f t="shared" si="38"/>
        <v>743.38181818181818</v>
      </c>
      <c r="AD109" s="38">
        <f t="shared" si="38"/>
        <v>728.5454545454545</v>
      </c>
      <c r="AE109" s="38">
        <f t="shared" si="38"/>
        <v>546.81818181818176</v>
      </c>
      <c r="AF109" s="38">
        <f t="shared" si="38"/>
        <v>518.73636363636365</v>
      </c>
      <c r="AG109" s="38"/>
      <c r="AH109" s="38"/>
      <c r="AI109" s="38"/>
    </row>
    <row r="110" spans="1:35" ht="15" customHeight="1" x14ac:dyDescent="0.25">
      <c r="A110" s="3">
        <v>34</v>
      </c>
      <c r="B110" s="3"/>
      <c r="C110" s="3"/>
      <c r="D110" s="3"/>
      <c r="E110" s="3"/>
      <c r="F110" s="3"/>
      <c r="G110" s="3"/>
      <c r="L110" s="38">
        <f t="shared" si="26"/>
        <v>380.48181818181814</v>
      </c>
      <c r="M110" s="38">
        <f t="shared" si="26"/>
        <v>395.59999999999997</v>
      </c>
      <c r="N110" s="38">
        <f t="shared" si="26"/>
        <v>366.47272727272724</v>
      </c>
      <c r="O110" s="38">
        <f t="shared" ref="O110:AF110" si="39">O37/1.1</f>
        <v>410.9</v>
      </c>
      <c r="P110" s="38">
        <f t="shared" si="39"/>
        <v>407.35454545454542</v>
      </c>
      <c r="Q110" s="38">
        <f t="shared" si="39"/>
        <v>408.15454545454543</v>
      </c>
      <c r="R110" s="38">
        <f t="shared" si="39"/>
        <v>399.45454545454538</v>
      </c>
      <c r="S110" s="38">
        <f t="shared" si="39"/>
        <v>383.2</v>
      </c>
      <c r="T110" s="38">
        <f t="shared" si="39"/>
        <v>392.05454545454546</v>
      </c>
      <c r="U110" s="38">
        <f t="shared" si="39"/>
        <v>371.56363636363631</v>
      </c>
      <c r="V110" s="38">
        <f t="shared" si="39"/>
        <v>355.27272727272725</v>
      </c>
      <c r="W110" s="38">
        <f t="shared" si="39"/>
        <v>444.99090909090904</v>
      </c>
      <c r="X110" s="38">
        <f t="shared" si="39"/>
        <v>424.0090909090909</v>
      </c>
      <c r="Y110" s="38">
        <f t="shared" si="39"/>
        <v>342.58181818181816</v>
      </c>
      <c r="Z110" s="38">
        <f t="shared" si="39"/>
        <v>463.62727272727273</v>
      </c>
      <c r="AA110" s="38">
        <f t="shared" si="39"/>
        <v>461.39090909090902</v>
      </c>
      <c r="AB110" s="38">
        <f t="shared" si="39"/>
        <v>447.36363636363637</v>
      </c>
      <c r="AC110" s="38">
        <f t="shared" si="39"/>
        <v>484.5545454545454</v>
      </c>
      <c r="AD110" s="38">
        <f t="shared" si="39"/>
        <v>454.57272727272721</v>
      </c>
      <c r="AE110" s="38">
        <f t="shared" si="39"/>
        <v>254.79090909090905</v>
      </c>
      <c r="AF110" s="38">
        <f t="shared" si="39"/>
        <v>259.56363636363631</v>
      </c>
      <c r="AG110" s="38"/>
      <c r="AH110" s="38"/>
      <c r="AI110" s="38"/>
    </row>
    <row r="111" spans="1:35" ht="15" customHeight="1" x14ac:dyDescent="0.25">
      <c r="A111" s="3">
        <v>35</v>
      </c>
      <c r="B111" s="3"/>
      <c r="C111" s="3"/>
      <c r="D111" s="3"/>
      <c r="E111" s="3"/>
      <c r="F111" s="3"/>
      <c r="G111" s="3"/>
      <c r="L111" s="38">
        <f t="shared" si="26"/>
        <v>379.60909090909087</v>
      </c>
      <c r="M111" s="38">
        <f t="shared" si="26"/>
        <v>755.86363636363637</v>
      </c>
      <c r="N111" s="38">
        <f t="shared" si="26"/>
        <v>840.57272727272732</v>
      </c>
      <c r="O111" s="38">
        <f t="shared" ref="O111:AF111" si="40">O38/1.1</f>
        <v>938.4727272727273</v>
      </c>
      <c r="P111" s="38">
        <f t="shared" si="40"/>
        <v>873.31818181818187</v>
      </c>
      <c r="Q111" s="38">
        <f t="shared" si="40"/>
        <v>806.13636363636363</v>
      </c>
      <c r="R111" s="38">
        <f t="shared" si="40"/>
        <v>760.63636363636363</v>
      </c>
      <c r="S111" s="38">
        <f t="shared" si="40"/>
        <v>821.24545454545444</v>
      </c>
      <c r="T111" s="38">
        <f t="shared" si="40"/>
        <v>859.5545454545454</v>
      </c>
      <c r="U111" s="38">
        <f t="shared" si="40"/>
        <v>740.08181818181799</v>
      </c>
      <c r="V111" s="38">
        <f t="shared" si="40"/>
        <v>741.62727272727261</v>
      </c>
      <c r="W111" s="38">
        <f t="shared" si="40"/>
        <v>724.0545454545454</v>
      </c>
      <c r="X111" s="38">
        <f t="shared" si="40"/>
        <v>763.96363636363628</v>
      </c>
      <c r="Y111" s="38">
        <f t="shared" si="40"/>
        <v>718.84545454545446</v>
      </c>
      <c r="Z111" s="38">
        <f t="shared" si="40"/>
        <v>895.82727272727266</v>
      </c>
      <c r="AA111" s="38">
        <f t="shared" si="40"/>
        <v>893.34545454545446</v>
      </c>
      <c r="AB111" s="38">
        <f t="shared" si="40"/>
        <v>930.42727272727268</v>
      </c>
      <c r="AC111" s="38">
        <f t="shared" si="40"/>
        <v>977.84545454545434</v>
      </c>
      <c r="AD111" s="38">
        <f t="shared" si="40"/>
        <v>966.71818181818185</v>
      </c>
      <c r="AE111" s="38">
        <f t="shared" si="40"/>
        <v>516.61818181818171</v>
      </c>
      <c r="AF111" s="38">
        <f t="shared" si="40"/>
        <v>563.95454545454538</v>
      </c>
      <c r="AG111" s="38"/>
      <c r="AH111" s="38"/>
      <c r="AI111" s="38"/>
    </row>
    <row r="112" spans="1:35" ht="15" customHeight="1" x14ac:dyDescent="0.25">
      <c r="A112" s="3" t="s">
        <v>1</v>
      </c>
      <c r="B112" s="38"/>
      <c r="C112" s="38">
        <f>C39/1.1</f>
        <v>22965.454545454544</v>
      </c>
      <c r="D112" s="38">
        <f>D39/1.1</f>
        <v>29898.181818181816</v>
      </c>
      <c r="E112" s="38">
        <f>E39/1.1</f>
        <v>32225.454545454544</v>
      </c>
      <c r="F112" s="38">
        <f>F39/1.1</f>
        <v>29051.81818181818</v>
      </c>
      <c r="G112" s="38">
        <f>G39/1.1</f>
        <v>21830.699999999997</v>
      </c>
      <c r="H112" s="38">
        <f t="shared" ref="H112:N112" si="41">H39/1.1</f>
        <v>29224.727272727272</v>
      </c>
      <c r="I112" s="38">
        <f t="shared" si="41"/>
        <v>25358.354545454542</v>
      </c>
      <c r="J112" s="38">
        <f t="shared" si="41"/>
        <v>25968.045454545456</v>
      </c>
      <c r="K112" s="38">
        <f t="shared" si="41"/>
        <v>26023.999999999996</v>
      </c>
      <c r="L112" s="38">
        <f t="shared" si="41"/>
        <v>25314.6</v>
      </c>
      <c r="M112" s="38">
        <f t="shared" si="41"/>
        <v>24817.899999999998</v>
      </c>
      <c r="N112" s="38">
        <f t="shared" si="41"/>
        <v>24747.772727272724</v>
      </c>
      <c r="O112" s="38">
        <f t="shared" ref="O112:AF112" si="42">O39/1.1</f>
        <v>26206.701818181817</v>
      </c>
      <c r="P112" s="38">
        <f t="shared" si="42"/>
        <v>25335.1</v>
      </c>
      <c r="Q112" s="38">
        <f t="shared" si="42"/>
        <v>23709.363636363636</v>
      </c>
      <c r="R112" s="38">
        <f t="shared" si="42"/>
        <v>22859.331818181814</v>
      </c>
      <c r="S112" s="38">
        <f t="shared" si="42"/>
        <v>23945.163636363632</v>
      </c>
      <c r="T112" s="38">
        <f t="shared" si="42"/>
        <v>24681.745454545449</v>
      </c>
      <c r="U112" s="38">
        <f t="shared" si="42"/>
        <v>22017.818181818184</v>
      </c>
      <c r="V112" s="38">
        <f t="shared" si="42"/>
        <v>21842.381818181817</v>
      </c>
      <c r="W112" s="38">
        <f t="shared" si="42"/>
        <v>22063.00909090909</v>
      </c>
      <c r="X112" s="38">
        <f t="shared" si="42"/>
        <v>21257.381818181817</v>
      </c>
      <c r="Y112" s="38">
        <f t="shared" si="42"/>
        <v>20645.181818181816</v>
      </c>
      <c r="Z112" s="38">
        <f t="shared" si="42"/>
        <v>25971.818181818184</v>
      </c>
      <c r="AA112" s="38">
        <f t="shared" si="42"/>
        <v>25700.118181818179</v>
      </c>
      <c r="AB112" s="38">
        <f t="shared" si="42"/>
        <v>26879</v>
      </c>
      <c r="AC112" s="38">
        <f t="shared" si="42"/>
        <v>27758.672727272718</v>
      </c>
      <c r="AD112" s="38">
        <f t="shared" si="42"/>
        <v>27619.281818181815</v>
      </c>
      <c r="AE112" s="38">
        <f t="shared" si="42"/>
        <v>14668.209090909089</v>
      </c>
      <c r="AF112" s="38">
        <f t="shared" si="42"/>
        <v>15934.28181818182</v>
      </c>
      <c r="AG112" s="38"/>
      <c r="AH112" s="38"/>
      <c r="AI112" s="38"/>
    </row>
    <row r="113" spans="15:30" ht="15" customHeight="1" x14ac:dyDescent="0.25"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</row>
    <row r="114" spans="15:30" ht="15" customHeight="1" x14ac:dyDescent="0.25"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</row>
    <row r="115" spans="15:30" ht="15" customHeight="1" x14ac:dyDescent="0.25"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</row>
    <row r="132" spans="1:37" ht="15" customHeight="1" x14ac:dyDescent="0.25">
      <c r="D132" s="35" t="s">
        <v>74</v>
      </c>
      <c r="O132" s="35" t="s">
        <v>75</v>
      </c>
      <c r="Z132">
        <v>1997</v>
      </c>
      <c r="AA132">
        <v>25358.354545454542</v>
      </c>
      <c r="AC132" s="3">
        <v>2014</v>
      </c>
      <c r="AD132">
        <v>25971.818181818184</v>
      </c>
      <c r="AF132" t="s">
        <v>76</v>
      </c>
    </row>
    <row r="133" spans="1:37" ht="15" customHeight="1" thickBot="1" x14ac:dyDescent="0.3">
      <c r="A133">
        <v>1996</v>
      </c>
      <c r="B133">
        <v>29224.727272727272</v>
      </c>
      <c r="D133" t="s">
        <v>48</v>
      </c>
      <c r="O133" t="s">
        <v>48</v>
      </c>
      <c r="Z133">
        <v>1998</v>
      </c>
      <c r="AA133">
        <v>25968.045454545456</v>
      </c>
      <c r="AC133" s="3">
        <v>2015</v>
      </c>
      <c r="AD133">
        <v>25700.118181818179</v>
      </c>
    </row>
    <row r="134" spans="1:37" ht="15" customHeight="1" thickBot="1" x14ac:dyDescent="0.3">
      <c r="A134">
        <v>1997</v>
      </c>
      <c r="B134">
        <v>25358.354545454542</v>
      </c>
      <c r="Z134">
        <v>1999</v>
      </c>
      <c r="AA134">
        <v>26023.999999999996</v>
      </c>
      <c r="AC134" s="3">
        <v>2016</v>
      </c>
      <c r="AD134">
        <v>26879</v>
      </c>
      <c r="AF134" s="42"/>
      <c r="AG134" s="42"/>
      <c r="AH134" s="42"/>
      <c r="AI134" s="42"/>
      <c r="AJ134" s="42" t="s">
        <v>77</v>
      </c>
      <c r="AK134" s="42" t="s">
        <v>78</v>
      </c>
    </row>
    <row r="135" spans="1:37" ht="15" customHeight="1" x14ac:dyDescent="0.25">
      <c r="A135">
        <v>1998</v>
      </c>
      <c r="B135">
        <v>25968.045454545456</v>
      </c>
      <c r="D135" s="43" t="s">
        <v>49</v>
      </c>
      <c r="E135" s="43"/>
      <c r="O135" s="43" t="s">
        <v>49</v>
      </c>
      <c r="P135" s="43"/>
      <c r="Z135">
        <v>2000</v>
      </c>
      <c r="AA135">
        <v>25314.6</v>
      </c>
      <c r="AC135" s="3">
        <v>2017</v>
      </c>
      <c r="AD135">
        <v>27758.672727272718</v>
      </c>
      <c r="AF135" t="s">
        <v>30</v>
      </c>
      <c r="AJ135">
        <v>23929.050106951872</v>
      </c>
      <c r="AK135">
        <v>26785.778181818179</v>
      </c>
    </row>
    <row r="136" spans="1:37" ht="15" customHeight="1" x14ac:dyDescent="0.25">
      <c r="A136">
        <v>1999</v>
      </c>
      <c r="B136">
        <v>26023.999999999996</v>
      </c>
      <c r="D136" t="s">
        <v>50</v>
      </c>
      <c r="E136">
        <v>0.89679768106597646</v>
      </c>
      <c r="O136" t="s">
        <v>50</v>
      </c>
      <c r="P136">
        <v>0.89130738043223601</v>
      </c>
      <c r="Z136">
        <v>2001</v>
      </c>
      <c r="AA136">
        <v>24817.899999999998</v>
      </c>
      <c r="AC136" s="3">
        <v>2018</v>
      </c>
      <c r="AD136">
        <v>27619.281818181815</v>
      </c>
      <c r="AF136" t="s">
        <v>79</v>
      </c>
      <c r="AJ136">
        <v>3269005.2510828371</v>
      </c>
      <c r="AK136">
        <v>872782.73324792867</v>
      </c>
    </row>
    <row r="137" spans="1:37" ht="15" customHeight="1" x14ac:dyDescent="0.25">
      <c r="A137">
        <v>2000</v>
      </c>
      <c r="B137">
        <v>25314.6</v>
      </c>
      <c r="D137" t="s">
        <v>51</v>
      </c>
      <c r="E137">
        <v>0.80424608076531279</v>
      </c>
      <c r="O137" t="s">
        <v>51</v>
      </c>
      <c r="P137">
        <v>0.79442884641297473</v>
      </c>
      <c r="Z137">
        <v>2002</v>
      </c>
      <c r="AA137">
        <v>24747.772727272724</v>
      </c>
      <c r="AF137" t="s">
        <v>54</v>
      </c>
      <c r="AJ137">
        <v>17</v>
      </c>
      <c r="AK137">
        <v>5</v>
      </c>
    </row>
    <row r="138" spans="1:37" ht="15" customHeight="1" x14ac:dyDescent="0.25">
      <c r="A138">
        <v>2001</v>
      </c>
      <c r="B138">
        <v>24817.899999999998</v>
      </c>
      <c r="D138" t="s">
        <v>52</v>
      </c>
      <c r="E138">
        <v>0.79201146081314489</v>
      </c>
      <c r="O138" t="s">
        <v>52</v>
      </c>
      <c r="P138">
        <v>0.78072410284050642</v>
      </c>
      <c r="Z138" s="3">
        <v>2003</v>
      </c>
      <c r="AA138">
        <v>26206.701818181817</v>
      </c>
      <c r="AF138" t="s">
        <v>60</v>
      </c>
      <c r="AJ138">
        <v>16</v>
      </c>
      <c r="AK138">
        <v>4</v>
      </c>
    </row>
    <row r="139" spans="1:37" ht="15" customHeight="1" x14ac:dyDescent="0.25">
      <c r="A139">
        <v>2002</v>
      </c>
      <c r="B139">
        <v>24747.772727272724</v>
      </c>
      <c r="D139" t="s">
        <v>53</v>
      </c>
      <c r="E139">
        <v>981.81923293351133</v>
      </c>
      <c r="O139" t="s">
        <v>53</v>
      </c>
      <c r="P139">
        <v>846.64872246421339</v>
      </c>
      <c r="Z139" s="3">
        <v>2004</v>
      </c>
      <c r="AA139">
        <v>25335.1</v>
      </c>
      <c r="AF139" t="s">
        <v>63</v>
      </c>
      <c r="AJ139">
        <v>3.7454971627563363</v>
      </c>
    </row>
    <row r="140" spans="1:37" ht="15" customHeight="1" thickBot="1" x14ac:dyDescent="0.3">
      <c r="A140" s="3">
        <v>2003</v>
      </c>
      <c r="B140">
        <v>26206.701818181817</v>
      </c>
      <c r="D140" s="41" t="s">
        <v>54</v>
      </c>
      <c r="E140" s="41">
        <v>18</v>
      </c>
      <c r="O140" s="41" t="s">
        <v>54</v>
      </c>
      <c r="P140" s="41">
        <v>17</v>
      </c>
      <c r="Z140" s="3">
        <v>2005</v>
      </c>
      <c r="AA140">
        <v>23709.363636363636</v>
      </c>
      <c r="AF140" t="s">
        <v>80</v>
      </c>
      <c r="AJ140">
        <v>0.10512259675746044</v>
      </c>
    </row>
    <row r="141" spans="1:37" ht="15" customHeight="1" thickBot="1" x14ac:dyDescent="0.3">
      <c r="A141" s="3">
        <v>2004</v>
      </c>
      <c r="B141">
        <v>25335.1</v>
      </c>
      <c r="Z141" s="3">
        <v>2006</v>
      </c>
      <c r="AA141">
        <v>22859.331818181814</v>
      </c>
      <c r="AF141" s="41" t="s">
        <v>81</v>
      </c>
      <c r="AG141" s="41"/>
      <c r="AH141" s="41"/>
      <c r="AI141" s="41"/>
      <c r="AJ141" s="41">
        <v>5.8441174266312483</v>
      </c>
      <c r="AK141" s="41"/>
    </row>
    <row r="142" spans="1:37" ht="15" customHeight="1" thickBot="1" x14ac:dyDescent="0.3">
      <c r="A142" s="3">
        <v>2005</v>
      </c>
      <c r="B142">
        <v>23709.363636363636</v>
      </c>
      <c r="D142" t="s">
        <v>55</v>
      </c>
      <c r="O142" t="s">
        <v>55</v>
      </c>
      <c r="Z142" s="3">
        <v>2007</v>
      </c>
      <c r="AA142">
        <v>23945.163636363632</v>
      </c>
    </row>
    <row r="143" spans="1:37" ht="15" customHeight="1" x14ac:dyDescent="0.25">
      <c r="A143" s="3">
        <v>2006</v>
      </c>
      <c r="B143">
        <v>22859.331818181814</v>
      </c>
      <c r="D143" s="42"/>
      <c r="E143" s="42" t="s">
        <v>60</v>
      </c>
      <c r="F143" s="42" t="s">
        <v>61</v>
      </c>
      <c r="G143" s="42" t="s">
        <v>62</v>
      </c>
      <c r="H143" s="42" t="s">
        <v>63</v>
      </c>
      <c r="I143" s="42" t="s">
        <v>64</v>
      </c>
      <c r="O143" s="42"/>
      <c r="P143" s="42" t="s">
        <v>60</v>
      </c>
      <c r="Q143" s="42" t="s">
        <v>61</v>
      </c>
      <c r="R143" s="42" t="s">
        <v>62</v>
      </c>
      <c r="S143" s="42" t="s">
        <v>63</v>
      </c>
      <c r="T143" s="42" t="s">
        <v>64</v>
      </c>
      <c r="Z143" s="3">
        <v>2008</v>
      </c>
      <c r="AA143">
        <v>24681.745454545449</v>
      </c>
    </row>
    <row r="144" spans="1:37" ht="15" customHeight="1" x14ac:dyDescent="0.25">
      <c r="A144" s="3">
        <v>2007</v>
      </c>
      <c r="B144">
        <v>23945.163636363632</v>
      </c>
      <c r="D144" t="s">
        <v>56</v>
      </c>
      <c r="E144">
        <v>1</v>
      </c>
      <c r="F144">
        <v>63366765.638236947</v>
      </c>
      <c r="G144">
        <v>63366765.638236947</v>
      </c>
      <c r="H144">
        <v>65.735272849468572</v>
      </c>
      <c r="I144">
        <v>4.6599496668416907E-7</v>
      </c>
      <c r="O144" t="s">
        <v>56</v>
      </c>
      <c r="P144">
        <v>1</v>
      </c>
      <c r="Q144">
        <v>41551873.128571123</v>
      </c>
      <c r="R144">
        <v>41551873.128571123</v>
      </c>
      <c r="S144">
        <v>57.967436034988204</v>
      </c>
      <c r="T144">
        <v>1.5756051029143969E-6</v>
      </c>
      <c r="Z144" s="3">
        <v>2009</v>
      </c>
      <c r="AA144">
        <v>22017.818181818184</v>
      </c>
    </row>
    <row r="145" spans="1:27" ht="15" customHeight="1" x14ac:dyDescent="0.25">
      <c r="A145" s="3">
        <v>2008</v>
      </c>
      <c r="B145">
        <v>24681.745454545449</v>
      </c>
      <c r="D145" t="s">
        <v>57</v>
      </c>
      <c r="E145">
        <v>16</v>
      </c>
      <c r="F145">
        <v>15423504.098530376</v>
      </c>
      <c r="G145">
        <v>963969.00615814852</v>
      </c>
      <c r="O145" t="s">
        <v>57</v>
      </c>
      <c r="P145">
        <v>15</v>
      </c>
      <c r="Q145">
        <v>10752210.888754271</v>
      </c>
      <c r="R145">
        <v>716814.05925028468</v>
      </c>
      <c r="Z145" s="3">
        <v>2010</v>
      </c>
      <c r="AA145">
        <v>21842.381818181817</v>
      </c>
    </row>
    <row r="146" spans="1:27" ht="15" customHeight="1" thickBot="1" x14ac:dyDescent="0.3">
      <c r="A146" s="3">
        <v>2009</v>
      </c>
      <c r="B146">
        <v>22017.818181818184</v>
      </c>
      <c r="D146" s="41" t="s">
        <v>58</v>
      </c>
      <c r="E146" s="41">
        <v>17</v>
      </c>
      <c r="F146" s="41">
        <v>78790269.736767322</v>
      </c>
      <c r="G146" s="41"/>
      <c r="H146" s="41"/>
      <c r="I146" s="41"/>
      <c r="O146" s="41" t="s">
        <v>58</v>
      </c>
      <c r="P146" s="41">
        <v>16</v>
      </c>
      <c r="Q146" s="41">
        <v>52304084.017325394</v>
      </c>
      <c r="R146" s="41"/>
      <c r="S146" s="41"/>
      <c r="T146" s="41"/>
      <c r="Z146" s="3">
        <v>2011</v>
      </c>
      <c r="AA146">
        <v>22063.00909090909</v>
      </c>
    </row>
    <row r="147" spans="1:27" ht="15" customHeight="1" thickBot="1" x14ac:dyDescent="0.3">
      <c r="A147" s="3">
        <v>2010</v>
      </c>
      <c r="B147">
        <v>21842.381818181817</v>
      </c>
      <c r="Z147" s="3">
        <v>2012</v>
      </c>
      <c r="AA147">
        <v>21257.381818181817</v>
      </c>
    </row>
    <row r="148" spans="1:27" ht="15" customHeight="1" x14ac:dyDescent="0.25">
      <c r="A148" s="3">
        <v>2011</v>
      </c>
      <c r="B148">
        <v>22063.00909090909</v>
      </c>
      <c r="D148" s="42"/>
      <c r="E148" s="42" t="s">
        <v>65</v>
      </c>
      <c r="F148" s="42" t="s">
        <v>53</v>
      </c>
      <c r="G148" s="42" t="s">
        <v>66</v>
      </c>
      <c r="H148" s="42" t="s">
        <v>67</v>
      </c>
      <c r="I148" s="42" t="s">
        <v>68</v>
      </c>
      <c r="J148" s="42" t="s">
        <v>69</v>
      </c>
      <c r="K148" s="42" t="s">
        <v>70</v>
      </c>
      <c r="L148" s="42" t="s">
        <v>71</v>
      </c>
      <c r="O148" s="42"/>
      <c r="P148" s="42" t="s">
        <v>65</v>
      </c>
      <c r="Q148" s="42" t="s">
        <v>53</v>
      </c>
      <c r="R148" s="42" t="s">
        <v>66</v>
      </c>
      <c r="S148" s="42" t="s">
        <v>67</v>
      </c>
      <c r="T148" s="42" t="s">
        <v>68</v>
      </c>
      <c r="U148" s="42" t="s">
        <v>69</v>
      </c>
      <c r="V148" s="42" t="s">
        <v>70</v>
      </c>
      <c r="W148" s="42" t="s">
        <v>71</v>
      </c>
      <c r="Z148" s="3">
        <v>2013</v>
      </c>
      <c r="AA148">
        <v>20645.181818181816</v>
      </c>
    </row>
    <row r="149" spans="1:27" ht="15" customHeight="1" x14ac:dyDescent="0.25">
      <c r="A149" s="3">
        <v>2012</v>
      </c>
      <c r="B149">
        <v>21257.381818181817</v>
      </c>
      <c r="D149" t="s">
        <v>59</v>
      </c>
      <c r="E149">
        <v>749143.01795008942</v>
      </c>
      <c r="F149">
        <v>89411.24862509247</v>
      </c>
      <c r="G149">
        <v>8.3786215881102137</v>
      </c>
      <c r="H149">
        <v>3.0281631066259043E-7</v>
      </c>
      <c r="I149">
        <v>559599.63817976671</v>
      </c>
      <c r="J149">
        <v>938686.39772041212</v>
      </c>
      <c r="K149">
        <v>559599.63817976671</v>
      </c>
      <c r="L149">
        <v>938686.39772041212</v>
      </c>
      <c r="O149" t="s">
        <v>59</v>
      </c>
      <c r="P149">
        <v>663781.148469251</v>
      </c>
      <c r="Q149">
        <v>84040.542883914983</v>
      </c>
      <c r="R149">
        <v>7.8983443667912816</v>
      </c>
      <c r="S149">
        <v>1.0076163269360079E-6</v>
      </c>
      <c r="T149">
        <v>484652.97153073369</v>
      </c>
      <c r="U149">
        <v>842909.32540776837</v>
      </c>
      <c r="V149">
        <v>484652.97153073369</v>
      </c>
      <c r="W149">
        <v>842909.32540776837</v>
      </c>
    </row>
    <row r="150" spans="1:27" ht="15" customHeight="1" thickBot="1" x14ac:dyDescent="0.3">
      <c r="A150" s="3">
        <v>2013</v>
      </c>
      <c r="B150">
        <v>20645.181818181816</v>
      </c>
      <c r="D150" s="41" t="s">
        <v>72</v>
      </c>
      <c r="E150" s="41">
        <v>-361.64617787784982</v>
      </c>
      <c r="F150" s="41">
        <v>44.605113067691285</v>
      </c>
      <c r="G150" s="41">
        <v>-8.1077292042512532</v>
      </c>
      <c r="H150" s="41">
        <v>4.6599496668416574E-7</v>
      </c>
      <c r="I150" s="41">
        <v>-456.20479344241181</v>
      </c>
      <c r="J150" s="41">
        <v>-267.08756231328783</v>
      </c>
      <c r="K150" s="41">
        <v>-456.20479344241181</v>
      </c>
      <c r="L150" s="41">
        <v>-267.08756231328783</v>
      </c>
      <c r="O150" s="41" t="s">
        <v>72</v>
      </c>
      <c r="P150" s="41">
        <v>-319.12822860962552</v>
      </c>
      <c r="Q150" s="41">
        <v>41.915357615614049</v>
      </c>
      <c r="R150" s="41">
        <v>-7.6136348766530828</v>
      </c>
      <c r="S150" s="41">
        <v>1.5756051029143969E-6</v>
      </c>
      <c r="T150" s="41">
        <v>-408.46869855140153</v>
      </c>
      <c r="U150" s="41">
        <v>-229.78775866784954</v>
      </c>
      <c r="V150" s="41">
        <v>-408.46869855140153</v>
      </c>
      <c r="W150" s="41">
        <v>-229.78775866784954</v>
      </c>
    </row>
    <row r="200" spans="1:39" ht="15" customHeight="1" x14ac:dyDescent="0.25">
      <c r="A200" t="s">
        <v>43</v>
      </c>
      <c r="O200">
        <f>+O4+O11</f>
        <v>1783.38</v>
      </c>
      <c r="P200">
        <f t="shared" ref="P200:AM200" si="43">+P4+P11</f>
        <v>1689.55</v>
      </c>
      <c r="Q200">
        <f t="shared" si="43"/>
        <v>1802.5200000000002</v>
      </c>
      <c r="R200">
        <f t="shared" si="43"/>
        <v>1727.47</v>
      </c>
      <c r="S200">
        <f t="shared" si="43"/>
        <v>1733.49</v>
      </c>
      <c r="T200">
        <f t="shared" si="43"/>
        <v>1861.2500000000002</v>
      </c>
      <c r="U200">
        <f t="shared" si="43"/>
        <v>1662.3199999999997</v>
      </c>
      <c r="V200">
        <f t="shared" si="43"/>
        <v>1754.12</v>
      </c>
      <c r="W200">
        <f t="shared" si="43"/>
        <v>1794.94</v>
      </c>
      <c r="X200">
        <f t="shared" si="43"/>
        <v>1786.32</v>
      </c>
      <c r="Y200">
        <f t="shared" si="43"/>
        <v>1729.6299999999999</v>
      </c>
      <c r="Z200">
        <f t="shared" si="43"/>
        <v>1920.15</v>
      </c>
      <c r="AA200">
        <f t="shared" si="43"/>
        <v>1872.43</v>
      </c>
      <c r="AB200">
        <f t="shared" si="43"/>
        <v>1916.5900000000001</v>
      </c>
      <c r="AC200">
        <f t="shared" si="43"/>
        <v>1930</v>
      </c>
      <c r="AD200">
        <f t="shared" si="43"/>
        <v>1762.28</v>
      </c>
      <c r="AE200">
        <f t="shared" si="43"/>
        <v>942.31</v>
      </c>
      <c r="AF200">
        <f t="shared" si="43"/>
        <v>1120.3599999999999</v>
      </c>
      <c r="AJ200">
        <f t="shared" si="43"/>
        <v>0</v>
      </c>
      <c r="AK200">
        <f t="shared" si="43"/>
        <v>0</v>
      </c>
      <c r="AL200">
        <f t="shared" si="43"/>
        <v>0</v>
      </c>
      <c r="AM200">
        <f t="shared" si="43"/>
        <v>0</v>
      </c>
    </row>
    <row r="201" spans="1:39" ht="15" customHeight="1" x14ac:dyDescent="0.25">
      <c r="A201" t="s">
        <v>44</v>
      </c>
      <c r="O201">
        <f>+O21+O23+O31</f>
        <v>3111.02</v>
      </c>
      <c r="P201">
        <f t="shared" ref="P201:AM201" si="44">+P21+P23+P31</f>
        <v>2969.12</v>
      </c>
      <c r="Q201">
        <f t="shared" si="44"/>
        <v>2743.79</v>
      </c>
      <c r="R201">
        <f t="shared" si="44"/>
        <v>2646.364</v>
      </c>
      <c r="S201">
        <f t="shared" si="44"/>
        <v>2700.29</v>
      </c>
      <c r="T201">
        <f t="shared" si="44"/>
        <v>2752.2000000000003</v>
      </c>
      <c r="U201">
        <f t="shared" si="44"/>
        <v>2532.5</v>
      </c>
      <c r="V201">
        <f t="shared" si="44"/>
        <v>2564.91</v>
      </c>
      <c r="W201">
        <f t="shared" si="44"/>
        <v>2691.0299999999997</v>
      </c>
      <c r="X201">
        <f t="shared" si="44"/>
        <v>2612.79</v>
      </c>
      <c r="Y201">
        <f t="shared" si="44"/>
        <v>2493.46</v>
      </c>
      <c r="Z201">
        <f t="shared" si="44"/>
        <v>3251.25</v>
      </c>
      <c r="AA201">
        <f t="shared" si="44"/>
        <v>3197.27</v>
      </c>
      <c r="AB201">
        <f t="shared" si="44"/>
        <v>3297.2000000000003</v>
      </c>
      <c r="AC201">
        <f t="shared" si="44"/>
        <v>3352.86</v>
      </c>
      <c r="AD201">
        <f t="shared" si="44"/>
        <v>3171.46</v>
      </c>
      <c r="AE201">
        <f t="shared" si="44"/>
        <v>1910.08</v>
      </c>
      <c r="AF201">
        <f t="shared" si="44"/>
        <v>1843.24</v>
      </c>
      <c r="AJ201">
        <f t="shared" si="44"/>
        <v>0</v>
      </c>
      <c r="AK201">
        <f t="shared" si="44"/>
        <v>0</v>
      </c>
      <c r="AL201">
        <f t="shared" si="44"/>
        <v>0</v>
      </c>
      <c r="AM201">
        <f t="shared" si="44"/>
        <v>0</v>
      </c>
    </row>
    <row r="208" spans="1:39" ht="15" customHeight="1" x14ac:dyDescent="0.25">
      <c r="A208" s="35" t="s">
        <v>82</v>
      </c>
    </row>
    <row r="209" spans="2:35" ht="15" customHeight="1" x14ac:dyDescent="0.25">
      <c r="B209">
        <v>1990</v>
      </c>
      <c r="C209">
        <v>1991</v>
      </c>
      <c r="D209">
        <v>1992</v>
      </c>
      <c r="E209">
        <v>1993</v>
      </c>
      <c r="F209">
        <v>1994</v>
      </c>
      <c r="G209">
        <v>1995</v>
      </c>
      <c r="H209">
        <v>1996</v>
      </c>
      <c r="I209">
        <v>1997</v>
      </c>
      <c r="J209">
        <v>1998</v>
      </c>
      <c r="K209">
        <v>1999</v>
      </c>
      <c r="L209">
        <v>2000</v>
      </c>
      <c r="M209">
        <v>2001</v>
      </c>
      <c r="N209">
        <v>2002</v>
      </c>
      <c r="O209" s="3">
        <v>2003</v>
      </c>
      <c r="P209" s="3">
        <v>2004</v>
      </c>
      <c r="Q209" s="3">
        <v>2005</v>
      </c>
      <c r="R209" s="3">
        <v>2006</v>
      </c>
      <c r="S209" s="3">
        <v>2007</v>
      </c>
      <c r="T209" s="3">
        <v>2008</v>
      </c>
      <c r="U209" s="3">
        <v>2009</v>
      </c>
      <c r="V209" s="3">
        <v>2010</v>
      </c>
      <c r="W209" s="3">
        <v>2011</v>
      </c>
      <c r="X209" s="3">
        <v>2012</v>
      </c>
      <c r="Y209" s="3">
        <v>2013</v>
      </c>
      <c r="Z209" s="3">
        <v>2014</v>
      </c>
      <c r="AA209" s="3">
        <v>2015</v>
      </c>
      <c r="AB209" s="3">
        <v>2016</v>
      </c>
      <c r="AC209" s="3">
        <v>2017</v>
      </c>
      <c r="AD209" s="3">
        <v>2018</v>
      </c>
      <c r="AE209" s="3">
        <v>2019</v>
      </c>
      <c r="AF209" s="3">
        <v>2020</v>
      </c>
      <c r="AG209" s="3"/>
      <c r="AH209" s="3"/>
      <c r="AI209" s="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G44"/>
  <sheetViews>
    <sheetView topLeftCell="X24" workbookViewId="0">
      <selection activeCell="AG39" sqref="AG39"/>
    </sheetView>
  </sheetViews>
  <sheetFormatPr defaultRowHeight="15" x14ac:dyDescent="0.25"/>
  <sheetData>
    <row r="3" spans="1:33" x14ac:dyDescent="0.25"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</row>
    <row r="4" spans="1:33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>
        <f>Refuse!L4+'All Recyclables'!L4</f>
        <v>4143.08</v>
      </c>
      <c r="M4">
        <f>Refuse!M4+'All Recyclables'!M4</f>
        <v>4210.03</v>
      </c>
      <c r="N4">
        <f>Refuse!N4+'All Recyclables'!N4</f>
        <v>4164.93</v>
      </c>
      <c r="O4">
        <f>Refuse!O4+'All Recyclables'!O4</f>
        <v>4318.2300000000005</v>
      </c>
      <c r="P4">
        <f>Refuse!P4+'All Recyclables'!P4</f>
        <v>4242.1499999999996</v>
      </c>
      <c r="Q4">
        <f>Refuse!Q4+'All Recyclables'!Q4</f>
        <v>4065.7200000000003</v>
      </c>
      <c r="R4">
        <f>Refuse!R4+'All Recyclables'!R4</f>
        <v>3897.4700000000003</v>
      </c>
      <c r="S4">
        <f>Refuse!S4+'All Recyclables'!S4</f>
        <v>3760.14</v>
      </c>
      <c r="T4">
        <f>Refuse!T4+'All Recyclables'!T4</f>
        <v>3848</v>
      </c>
      <c r="U4">
        <f>Refuse!U4+'All Recyclables'!U4</f>
        <v>3588.2599999999998</v>
      </c>
      <c r="V4">
        <f>Refuse!V4+'All Recyclables'!V4</f>
        <v>3498.8100000000004</v>
      </c>
      <c r="W4">
        <f>Refuse!W4+'All Recyclables'!W4</f>
        <v>3548.89</v>
      </c>
      <c r="X4">
        <f>Refuse!X4+'All Recyclables'!X4</f>
        <v>3453.8199999999997</v>
      </c>
      <c r="Y4">
        <f>Refuse!Y4+'All Recyclables'!Y4</f>
        <v>3349.3099999999995</v>
      </c>
      <c r="Z4">
        <f>Refuse!Z4+'All Recyclables'!Z4</f>
        <v>3526.1800000000003</v>
      </c>
      <c r="AA4">
        <f>Refuse!AA4+'All Recyclables'!AA4</f>
        <v>3459.2699999999995</v>
      </c>
      <c r="AB4">
        <f>Refuse!AB4+'All Recyclables'!AB4</f>
        <v>3456.49</v>
      </c>
      <c r="AC4">
        <f>Refuse!AC4+'All Recyclables'!AC4</f>
        <v>3580.77</v>
      </c>
      <c r="AD4">
        <f>Refuse!AD4+'All Recyclables'!AD4</f>
        <v>3611.02</v>
      </c>
      <c r="AE4">
        <f>Refuse!AE4+'All Recyclables'!AE4</f>
        <v>3475.56</v>
      </c>
      <c r="AF4">
        <f>Refuse!AF4+'All Recyclables'!AF4</f>
        <v>3374.98</v>
      </c>
      <c r="AG4">
        <f>Refuse!AG4+'All Recyclables'!AG4</f>
        <v>3438.3100000000004</v>
      </c>
    </row>
    <row r="5" spans="1:33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>
        <f>Refuse!L5+'All Recyclables'!L5</f>
        <v>2675.84</v>
      </c>
      <c r="M5">
        <f>Refuse!M5+'All Recyclables'!M5</f>
        <v>2158.08</v>
      </c>
      <c r="N5">
        <f>Refuse!N5+'All Recyclables'!N5</f>
        <v>2899.63</v>
      </c>
      <c r="O5">
        <f>Refuse!O5+'All Recyclables'!O5</f>
        <v>2944.3700000000003</v>
      </c>
      <c r="P5">
        <f>Refuse!P5+'All Recyclables'!P5</f>
        <v>3033.2499999999995</v>
      </c>
      <c r="Q5">
        <f>Refuse!Q5+'All Recyclables'!Q5</f>
        <v>2799.05</v>
      </c>
      <c r="R5">
        <f>Refuse!R5+'All Recyclables'!R5</f>
        <v>2843.58</v>
      </c>
      <c r="S5">
        <f>Refuse!S5+'All Recyclables'!S5</f>
        <v>2761.8199999999997</v>
      </c>
      <c r="T5">
        <f>Refuse!T5+'All Recyclables'!T5</f>
        <v>2720.68</v>
      </c>
      <c r="U5">
        <f>Refuse!U5+'All Recyclables'!U5</f>
        <v>2519.91</v>
      </c>
      <c r="V5">
        <f>Refuse!V5+'All Recyclables'!V5</f>
        <v>2438.3500000000004</v>
      </c>
      <c r="W5">
        <f>Refuse!W5+'All Recyclables'!W5</f>
        <v>2456.25</v>
      </c>
      <c r="X5">
        <f>Refuse!X5+'All Recyclables'!X5</f>
        <v>2362.5699999999997</v>
      </c>
      <c r="Y5">
        <f>Refuse!Y5+'All Recyclables'!Y5</f>
        <v>2363.48</v>
      </c>
      <c r="Z5">
        <f>Refuse!Z5+'All Recyclables'!Z5</f>
        <v>2320.9499999999998</v>
      </c>
      <c r="AA5">
        <f>Refuse!AA5+'All Recyclables'!AA5</f>
        <v>2261.5500000000002</v>
      </c>
      <c r="AB5">
        <f>Refuse!AB5+'All Recyclables'!AB5</f>
        <v>2251.16</v>
      </c>
      <c r="AC5">
        <f>Refuse!AC5+'All Recyclables'!AC5</f>
        <v>2301.04</v>
      </c>
      <c r="AD5">
        <f>Refuse!AD5+'All Recyclables'!AD5</f>
        <v>2278.1999999999998</v>
      </c>
      <c r="AE5">
        <f>Refuse!AE5+'All Recyclables'!AE5</f>
        <v>2225.7999999999997</v>
      </c>
      <c r="AF5">
        <f>Refuse!AF5+'All Recyclables'!AF5</f>
        <v>2882.92</v>
      </c>
      <c r="AG5">
        <f>Refuse!AG5+'All Recyclables'!AG5</f>
        <v>2845.7999999999997</v>
      </c>
    </row>
    <row r="6" spans="1:33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>
        <f>Refuse!L6+'All Recyclables'!L6</f>
        <v>6009.94</v>
      </c>
      <c r="M6">
        <f>Refuse!M6+'All Recyclables'!M6</f>
        <v>6411.1100000000006</v>
      </c>
      <c r="N6">
        <f>Refuse!N6+'All Recyclables'!N6</f>
        <v>5835.93</v>
      </c>
      <c r="O6">
        <f>Refuse!O6+'All Recyclables'!O6</f>
        <v>6157.4099999999989</v>
      </c>
      <c r="P6">
        <f>Refuse!P6+'All Recyclables'!P6</f>
        <v>6410.4599999999991</v>
      </c>
      <c r="Q6">
        <f>Refuse!Q6+'All Recyclables'!Q6</f>
        <v>6387.26</v>
      </c>
      <c r="R6">
        <f>Refuse!R6+'All Recyclables'!R6</f>
        <v>6461.8799999999992</v>
      </c>
      <c r="S6">
        <f>Refuse!S6+'All Recyclables'!S6</f>
        <v>6054.65</v>
      </c>
      <c r="T6">
        <f>Refuse!T6+'All Recyclables'!T6</f>
        <v>5923.41</v>
      </c>
      <c r="U6">
        <f>Refuse!U6+'All Recyclables'!U6</f>
        <v>5584.66</v>
      </c>
      <c r="V6">
        <f>Refuse!V6+'All Recyclables'!V6</f>
        <v>5510.5599999999995</v>
      </c>
      <c r="W6">
        <f>Refuse!W6+'All Recyclables'!W6</f>
        <v>5463.5299999999988</v>
      </c>
      <c r="X6">
        <f>Refuse!X6+'All Recyclables'!X6</f>
        <v>5269.37</v>
      </c>
      <c r="Y6">
        <f>Refuse!Y6+'All Recyclables'!Y6</f>
        <v>5205.2400000000007</v>
      </c>
      <c r="Z6">
        <f>Refuse!Z6+'All Recyclables'!Z6</f>
        <v>5157.95</v>
      </c>
      <c r="AA6">
        <f>Refuse!AA6+'All Recyclables'!AA6</f>
        <v>5158.95</v>
      </c>
      <c r="AB6">
        <f>Refuse!AB6+'All Recyclables'!AB6</f>
        <v>5218.6900000000005</v>
      </c>
      <c r="AC6">
        <f>Refuse!AC6+'All Recyclables'!AC6</f>
        <v>5162.3600000000006</v>
      </c>
      <c r="AD6">
        <f>Refuse!AD6+'All Recyclables'!AD6</f>
        <v>5276.1100000000006</v>
      </c>
      <c r="AE6">
        <f>Refuse!AE6+'All Recyclables'!AE6</f>
        <v>5014.8099999999995</v>
      </c>
      <c r="AF6">
        <f>Refuse!AF6+'All Recyclables'!AF6</f>
        <v>5744.73</v>
      </c>
      <c r="AG6">
        <f>Refuse!AG6+'All Recyclables'!AG6</f>
        <v>5342.6399999999994</v>
      </c>
    </row>
    <row r="7" spans="1:33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>
        <f>Refuse!L7+'All Recyclables'!L7</f>
        <v>7286.4</v>
      </c>
      <c r="M7">
        <f>Refuse!M7+'All Recyclables'!M7</f>
        <v>7797.65</v>
      </c>
      <c r="N7">
        <f>Refuse!N7+'All Recyclables'!N7</f>
        <v>7326.4800000000005</v>
      </c>
      <c r="O7">
        <f>Refuse!O7+'All Recyclables'!O7</f>
        <v>7484.0300000000007</v>
      </c>
      <c r="P7">
        <f>Refuse!P7+'All Recyclables'!P7</f>
        <v>8284.9499999999989</v>
      </c>
      <c r="Q7">
        <f>Refuse!Q7+'All Recyclables'!Q7</f>
        <v>7705.6800000000012</v>
      </c>
      <c r="R7">
        <f>Refuse!R7+'All Recyclables'!R7</f>
        <v>7724.5599999999995</v>
      </c>
      <c r="S7">
        <f>Refuse!S7+'All Recyclables'!S7</f>
        <v>7464.74</v>
      </c>
      <c r="T7">
        <f>Refuse!T7+'All Recyclables'!T7</f>
        <v>7131.0899999999992</v>
      </c>
      <c r="U7">
        <f>Refuse!U7+'All Recyclables'!U7</f>
        <v>6823.5700000000006</v>
      </c>
      <c r="V7">
        <f>Refuse!V7+'All Recyclables'!V7</f>
        <v>7067.68</v>
      </c>
      <c r="W7">
        <f>Refuse!W7+'All Recyclables'!W7</f>
        <v>6666.8799999999992</v>
      </c>
      <c r="X7">
        <f>Refuse!X7+'All Recyclables'!X7</f>
        <v>6459.8499999999995</v>
      </c>
      <c r="Y7">
        <f>Refuse!Y7+'All Recyclables'!Y7</f>
        <v>6441.3700000000008</v>
      </c>
      <c r="Z7">
        <f>Refuse!Z7+'All Recyclables'!Z7</f>
        <v>6587.36</v>
      </c>
      <c r="AA7">
        <f>Refuse!AA7+'All Recyclables'!AA7</f>
        <v>6418.96</v>
      </c>
      <c r="AB7">
        <f>Refuse!AB7+'All Recyclables'!AB7</f>
        <v>6678.12</v>
      </c>
      <c r="AC7">
        <f>Refuse!AC7+'All Recyclables'!AC7</f>
        <v>6780.55</v>
      </c>
      <c r="AD7">
        <f>Refuse!AD7+'All Recyclables'!AD7</f>
        <v>6964.72</v>
      </c>
      <c r="AE7">
        <f>Refuse!AE7+'All Recyclables'!AE7</f>
        <v>6531.7000000000007</v>
      </c>
      <c r="AF7">
        <f>Refuse!AF7+'All Recyclables'!AF7</f>
        <v>7389.17</v>
      </c>
      <c r="AG7">
        <f>Refuse!AG7+'All Recyclables'!AG7</f>
        <v>7281.9400000000005</v>
      </c>
    </row>
    <row r="8" spans="1:33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>
        <f>Refuse!L8+'All Recyclables'!L8</f>
        <v>6400.85</v>
      </c>
      <c r="M8">
        <f>Refuse!M8+'All Recyclables'!M8</f>
        <v>6727.18</v>
      </c>
      <c r="N8">
        <f>Refuse!N8+'All Recyclables'!N8</f>
        <v>6488.53</v>
      </c>
      <c r="O8">
        <f>Refuse!O8+'All Recyclables'!O8</f>
        <v>6765.4000000000005</v>
      </c>
      <c r="P8">
        <f>Refuse!P8+'All Recyclables'!P8</f>
        <v>7163.9700000000012</v>
      </c>
      <c r="Q8">
        <f>Refuse!Q8+'All Recyclables'!Q8</f>
        <v>7130.9500000000007</v>
      </c>
      <c r="R8">
        <f>Refuse!R8+'All Recyclables'!R8</f>
        <v>7020.0899999999992</v>
      </c>
      <c r="S8">
        <f>Refuse!S8+'All Recyclables'!S8</f>
        <v>6293.71</v>
      </c>
      <c r="T8">
        <f>Refuse!T8+'All Recyclables'!T8</f>
        <v>6158.5800000000008</v>
      </c>
      <c r="U8">
        <f>Refuse!U8+'All Recyclables'!U8</f>
        <v>5764.01</v>
      </c>
      <c r="V8">
        <f>Refuse!V8+'All Recyclables'!V8</f>
        <v>5655.83</v>
      </c>
      <c r="W8">
        <f>Refuse!W8+'All Recyclables'!W8</f>
        <v>5635.17</v>
      </c>
      <c r="X8">
        <f>Refuse!X8+'All Recyclables'!X8</f>
        <v>5459.95</v>
      </c>
      <c r="Y8">
        <f>Refuse!Y8+'All Recyclables'!Y8</f>
        <v>5297.09</v>
      </c>
      <c r="Z8">
        <f>Refuse!Z8+'All Recyclables'!Z8</f>
        <v>5368.79</v>
      </c>
      <c r="AA8">
        <f>Refuse!AA8+'All Recyclables'!AA8</f>
        <v>5250.57</v>
      </c>
      <c r="AB8">
        <f>Refuse!AB8+'All Recyclables'!AB8</f>
        <v>5372.35</v>
      </c>
      <c r="AC8">
        <f>Refuse!AC8+'All Recyclables'!AC8</f>
        <v>5615.25</v>
      </c>
      <c r="AD8">
        <f>Refuse!AD8+'All Recyclables'!AD8</f>
        <v>5714.71</v>
      </c>
      <c r="AE8">
        <f>Refuse!AE8+'All Recyclables'!AE8</f>
        <v>5599.38</v>
      </c>
      <c r="AF8">
        <f>Refuse!AF8+'All Recyclables'!AF8</f>
        <v>6662.1900000000005</v>
      </c>
      <c r="AG8">
        <f>Refuse!AG8+'All Recyclables'!AG8</f>
        <v>6565.78</v>
      </c>
    </row>
    <row r="9" spans="1:33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>
        <f>Refuse!L9+'All Recyclables'!L9</f>
        <v>2171.63</v>
      </c>
      <c r="M9">
        <f>Refuse!M9+'All Recyclables'!M9</f>
        <v>2523.7000000000003</v>
      </c>
      <c r="N9">
        <f>Refuse!N9+'All Recyclables'!N9</f>
        <v>2216.19</v>
      </c>
      <c r="O9">
        <f>Refuse!O9+'All Recyclables'!O9</f>
        <v>2312.3620000000001</v>
      </c>
      <c r="P9">
        <f>Refuse!P9+'All Recyclables'!P9</f>
        <v>2337.9699999999998</v>
      </c>
      <c r="Q9">
        <f>Refuse!Q9+'All Recyclables'!Q9</f>
        <v>2306.92</v>
      </c>
      <c r="R9">
        <f>Refuse!R9+'All Recyclables'!R9</f>
        <v>2351.3000000000002</v>
      </c>
      <c r="S9">
        <f>Refuse!S9+'All Recyclables'!S9</f>
        <v>2191.71</v>
      </c>
      <c r="T9">
        <f>Refuse!T9+'All Recyclables'!T9</f>
        <v>2210.14</v>
      </c>
      <c r="U9">
        <f>Refuse!U9+'All Recyclables'!U9</f>
        <v>2086.92</v>
      </c>
      <c r="V9">
        <f>Refuse!V9+'All Recyclables'!V9</f>
        <v>2064.73</v>
      </c>
      <c r="W9">
        <f>Refuse!W9+'All Recyclables'!W9</f>
        <v>2056</v>
      </c>
      <c r="X9">
        <f>Refuse!X9+'All Recyclables'!X9</f>
        <v>2051.3200000000002</v>
      </c>
      <c r="Y9">
        <f>Refuse!Y9+'All Recyclables'!Y9</f>
        <v>1979.19</v>
      </c>
      <c r="Z9">
        <f>Refuse!Z9+'All Recyclables'!Z9</f>
        <v>2024.62</v>
      </c>
      <c r="AA9">
        <f>Refuse!AA9+'All Recyclables'!AA9</f>
        <v>2068.09</v>
      </c>
      <c r="AB9">
        <f>Refuse!AB9+'All Recyclables'!AB9</f>
        <v>2066.5100000000002</v>
      </c>
      <c r="AC9">
        <f>Refuse!AC9+'All Recyclables'!AC9</f>
        <v>2144.2599999999998</v>
      </c>
      <c r="AD9">
        <f>Refuse!AD9+'All Recyclables'!AD9</f>
        <v>2207.86</v>
      </c>
      <c r="AE9">
        <f>Refuse!AE9+'All Recyclables'!AE9</f>
        <v>2198.56</v>
      </c>
      <c r="AF9">
        <f>Refuse!AF9+'All Recyclables'!AF9</f>
        <v>2732.1000000000004</v>
      </c>
      <c r="AG9">
        <f>Refuse!AG9+'All Recyclables'!AG9</f>
        <v>2787.92</v>
      </c>
    </row>
    <row r="10" spans="1:33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>
        <f>Refuse!L10+'All Recyclables'!L10</f>
        <v>4241.5600000000004</v>
      </c>
      <c r="M10">
        <f>Refuse!M10+'All Recyclables'!M10</f>
        <v>4408.37</v>
      </c>
      <c r="N10">
        <f>Refuse!N10+'All Recyclables'!N10</f>
        <v>3528.4799999999996</v>
      </c>
      <c r="O10">
        <f>Refuse!O10+'All Recyclables'!O10</f>
        <v>3431.98</v>
      </c>
      <c r="P10">
        <f>Refuse!P10+'All Recyclables'!P10</f>
        <v>3866.2000000000007</v>
      </c>
      <c r="Q10">
        <f>Refuse!Q10+'All Recyclables'!Q10</f>
        <v>3685.3300000000004</v>
      </c>
      <c r="R10">
        <f>Refuse!R10+'All Recyclables'!R10</f>
        <v>3960.62</v>
      </c>
      <c r="S10">
        <f>Refuse!S10+'All Recyclables'!S10</f>
        <v>3695.73</v>
      </c>
      <c r="T10">
        <f>Refuse!T10+'All Recyclables'!T10</f>
        <v>3626.2899999999991</v>
      </c>
      <c r="U10">
        <f>Refuse!U10+'All Recyclables'!U10</f>
        <v>3639.9699999999993</v>
      </c>
      <c r="V10">
        <f>Refuse!V10+'All Recyclables'!V10</f>
        <v>3570.5200000000004</v>
      </c>
      <c r="W10">
        <f>Refuse!W10+'All Recyclables'!W10</f>
        <v>3621.24</v>
      </c>
      <c r="X10">
        <f>Refuse!X10+'All Recyclables'!X10</f>
        <v>3589.8300000000004</v>
      </c>
      <c r="Y10">
        <f>Refuse!Y10+'All Recyclables'!Y10</f>
        <v>3352.31</v>
      </c>
      <c r="Z10">
        <f>Refuse!Z10+'All Recyclables'!Z10</f>
        <v>3422.76</v>
      </c>
      <c r="AA10">
        <f>Refuse!AA10+'All Recyclables'!AA10</f>
        <v>3408.4300000000003</v>
      </c>
      <c r="AB10">
        <f>Refuse!AB10+'All Recyclables'!AB10</f>
        <v>3430.79</v>
      </c>
      <c r="AC10">
        <f>Refuse!AC10+'All Recyclables'!AC10</f>
        <v>3487.5099999999998</v>
      </c>
      <c r="AD10">
        <f>Refuse!AD10+'All Recyclables'!AD10</f>
        <v>3428.61</v>
      </c>
      <c r="AE10">
        <f>Refuse!AE10+'All Recyclables'!AE10</f>
        <v>3261.89</v>
      </c>
      <c r="AF10">
        <f>Refuse!AF10+'All Recyclables'!AF10</f>
        <v>3918.4900000000002</v>
      </c>
      <c r="AG10">
        <f>Refuse!AG10+'All Recyclables'!AG10</f>
        <v>3800.21</v>
      </c>
    </row>
    <row r="11" spans="1:33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>
        <f>Refuse!L11+'All Recyclables'!L11</f>
        <v>6060.2999999999993</v>
      </c>
      <c r="M11">
        <f>Refuse!M11+'All Recyclables'!M11</f>
        <v>7466.38</v>
      </c>
      <c r="N11">
        <f>Refuse!N11+'All Recyclables'!N11</f>
        <v>7610.3099999999995</v>
      </c>
      <c r="O11">
        <f>Refuse!O11+'All Recyclables'!O11</f>
        <v>8517.2199999999993</v>
      </c>
      <c r="P11">
        <f>Refuse!P11+'All Recyclables'!P11</f>
        <v>7396.6100000000006</v>
      </c>
      <c r="Q11">
        <f>Refuse!Q11+'All Recyclables'!Q11</f>
        <v>7756.8</v>
      </c>
      <c r="R11">
        <f>Refuse!R11+'All Recyclables'!R11</f>
        <v>7132.119999999999</v>
      </c>
      <c r="S11">
        <f>Refuse!S11+'All Recyclables'!S11</f>
        <v>6781.49</v>
      </c>
      <c r="T11">
        <f>Refuse!T11+'All Recyclables'!T11</f>
        <v>6350.5400000000009</v>
      </c>
      <c r="U11">
        <f>Refuse!U11+'All Recyclables'!U11</f>
        <v>5406.2699999999995</v>
      </c>
      <c r="V11">
        <f>Refuse!V11+'All Recyclables'!V11</f>
        <v>5139.9100000000008</v>
      </c>
      <c r="W11">
        <f>Refuse!W11+'All Recyclables'!W11</f>
        <v>5252.27</v>
      </c>
      <c r="X11">
        <f>Refuse!X11+'All Recyclables'!X11</f>
        <v>5737.11</v>
      </c>
      <c r="Y11">
        <f>Refuse!Y11+'All Recyclables'!Y11</f>
        <v>5394.81</v>
      </c>
      <c r="Z11">
        <f>Refuse!Z11+'All Recyclables'!Z11</f>
        <v>5359.57</v>
      </c>
      <c r="AA11">
        <f>Refuse!AA11+'All Recyclables'!AA11</f>
        <v>5272.96</v>
      </c>
      <c r="AB11">
        <f>Refuse!AB11+'All Recyclables'!AB11</f>
        <v>5562.92</v>
      </c>
      <c r="AC11">
        <f>Refuse!AC11+'All Recyclables'!AC11</f>
        <v>5199.3999999999996</v>
      </c>
      <c r="AD11">
        <f>Refuse!AD11+'All Recyclables'!AD11</f>
        <v>5348.5199999999995</v>
      </c>
      <c r="AE11">
        <f>Refuse!AE11+'All Recyclables'!AE11</f>
        <v>5066.6600000000008</v>
      </c>
      <c r="AF11">
        <f>Refuse!AF11+'All Recyclables'!AF11</f>
        <v>5688.28</v>
      </c>
      <c r="AG11">
        <f>Refuse!AG11+'All Recyclables'!AG11</f>
        <v>5411.96</v>
      </c>
    </row>
    <row r="12" spans="1:33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>
        <f>Refuse!L12+'All Recyclables'!L12</f>
        <v>3974.12</v>
      </c>
      <c r="M12">
        <f>Refuse!M12+'All Recyclables'!M12</f>
        <v>4556.0200000000004</v>
      </c>
      <c r="N12">
        <f>Refuse!N12+'All Recyclables'!N12</f>
        <v>4796.28</v>
      </c>
      <c r="O12">
        <f>Refuse!O12+'All Recyclables'!O12</f>
        <v>3738.44</v>
      </c>
      <c r="P12">
        <f>Refuse!P12+'All Recyclables'!P12</f>
        <v>4558.1499999999996</v>
      </c>
      <c r="Q12">
        <f>Refuse!Q12+'All Recyclables'!Q12</f>
        <v>3845.24</v>
      </c>
      <c r="R12">
        <f>Refuse!R12+'All Recyclables'!R12</f>
        <v>3595.6399999999994</v>
      </c>
      <c r="S12">
        <f>Refuse!S12+'All Recyclables'!S12</f>
        <v>3538.0499999999997</v>
      </c>
      <c r="T12">
        <f>Refuse!T12+'All Recyclables'!T12</f>
        <v>3495.18</v>
      </c>
      <c r="U12">
        <f>Refuse!U12+'All Recyclables'!U12</f>
        <v>3573.26</v>
      </c>
      <c r="V12">
        <f>Refuse!V12+'All Recyclables'!V12</f>
        <v>3540.8399999999997</v>
      </c>
      <c r="W12">
        <f>Refuse!W12+'All Recyclables'!W12</f>
        <v>3556.6299999999992</v>
      </c>
      <c r="X12">
        <f>Refuse!X12+'All Recyclables'!X12</f>
        <v>3536.18</v>
      </c>
      <c r="Y12">
        <f>Refuse!Y12+'All Recyclables'!Y12</f>
        <v>3415.42</v>
      </c>
      <c r="Z12">
        <f>Refuse!Z12+'All Recyclables'!Z12</f>
        <v>3286.2200000000003</v>
      </c>
      <c r="AA12">
        <f>Refuse!AA12+'All Recyclables'!AA12</f>
        <v>3243.7</v>
      </c>
      <c r="AB12">
        <f>Refuse!AB12+'All Recyclables'!AB12</f>
        <v>3286.42</v>
      </c>
      <c r="AC12">
        <f>Refuse!AC12+'All Recyclables'!AC12</f>
        <v>3282.12</v>
      </c>
      <c r="AD12">
        <f>Refuse!AD12+'All Recyclables'!AD12</f>
        <v>3651.84</v>
      </c>
      <c r="AE12">
        <f>Refuse!AE12+'All Recyclables'!AE12</f>
        <v>3430.65</v>
      </c>
      <c r="AF12">
        <f>Refuse!AF12+'All Recyclables'!AF12</f>
        <v>3837.5299999999997</v>
      </c>
      <c r="AG12">
        <f>Refuse!AG12+'All Recyclables'!AG12</f>
        <v>3893.24</v>
      </c>
    </row>
    <row r="13" spans="1:33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>
        <f>Refuse!L13+'All Recyclables'!L13</f>
        <v>7120.1100000000006</v>
      </c>
      <c r="M13">
        <f>Refuse!M13+'All Recyclables'!M13</f>
        <v>7574.54</v>
      </c>
      <c r="N13">
        <f>Refuse!N13+'All Recyclables'!N13</f>
        <v>6453.43</v>
      </c>
      <c r="O13">
        <f>Refuse!O13+'All Recyclables'!O13</f>
        <v>6803.3150000000005</v>
      </c>
      <c r="P13">
        <f>Refuse!P13+'All Recyclables'!P13</f>
        <v>6778.3</v>
      </c>
      <c r="Q13">
        <f>Refuse!Q13+'All Recyclables'!Q13</f>
        <v>6622.73</v>
      </c>
      <c r="R13">
        <f>Refuse!R13+'All Recyclables'!R13</f>
        <v>6816.3899999999985</v>
      </c>
      <c r="S13">
        <f>Refuse!S13+'All Recyclables'!S13</f>
        <v>6470.7699999999995</v>
      </c>
      <c r="T13">
        <f>Refuse!T13+'All Recyclables'!T13</f>
        <v>6438.88</v>
      </c>
      <c r="U13">
        <f>Refuse!U13+'All Recyclables'!U13</f>
        <v>5704.06</v>
      </c>
      <c r="V13">
        <f>Refuse!V13+'All Recyclables'!V13</f>
        <v>5910.58</v>
      </c>
      <c r="W13">
        <f>Refuse!W13+'All Recyclables'!W13</f>
        <v>5874.33</v>
      </c>
      <c r="X13">
        <f>Refuse!X13+'All Recyclables'!X13</f>
        <v>5749.85</v>
      </c>
      <c r="Y13">
        <f>Refuse!Y13+'All Recyclables'!Y13</f>
        <v>5738.07</v>
      </c>
      <c r="Z13">
        <f>Refuse!Z13+'All Recyclables'!Z13</f>
        <v>5714.28</v>
      </c>
      <c r="AA13">
        <f>Refuse!AA13+'All Recyclables'!AA13</f>
        <v>5724.57</v>
      </c>
      <c r="AB13">
        <f>Refuse!AB13+'All Recyclables'!AB13</f>
        <v>6192.4500000000007</v>
      </c>
      <c r="AC13">
        <f>Refuse!AC13+'All Recyclables'!AC13</f>
        <v>6206.37</v>
      </c>
      <c r="AD13">
        <f>Refuse!AD13+'All Recyclables'!AD13</f>
        <v>5863.1200000000008</v>
      </c>
      <c r="AE13">
        <f>Refuse!AE13+'All Recyclables'!AE13</f>
        <v>5066.17</v>
      </c>
      <c r="AF13">
        <f>Refuse!AF13+'All Recyclables'!AF13</f>
        <v>4859.13</v>
      </c>
      <c r="AG13">
        <f>Refuse!AG13+'All Recyclables'!AG13</f>
        <v>4593.8900000000003</v>
      </c>
    </row>
    <row r="14" spans="1:33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>
        <f>Refuse!L14+'All Recyclables'!L14</f>
        <v>10543.67</v>
      </c>
      <c r="M14">
        <f>Refuse!M14+'All Recyclables'!M14</f>
        <v>10982.41</v>
      </c>
      <c r="N14">
        <f>Refuse!N14+'All Recyclables'!N14</f>
        <v>10544.83</v>
      </c>
      <c r="O14">
        <f>Refuse!O14+'All Recyclables'!O14</f>
        <v>11683.97</v>
      </c>
      <c r="P14">
        <f>Refuse!P14+'All Recyclables'!P14</f>
        <v>11860.050000000001</v>
      </c>
      <c r="Q14">
        <f>Refuse!Q14+'All Recyclables'!Q14</f>
        <v>11738.27</v>
      </c>
      <c r="R14">
        <f>Refuse!R14+'All Recyclables'!R14</f>
        <v>10966.619999999999</v>
      </c>
      <c r="S14">
        <f>Refuse!S14+'All Recyclables'!S14</f>
        <v>10485.050000000001</v>
      </c>
      <c r="T14">
        <f>Refuse!T14+'All Recyclables'!T14</f>
        <v>8986.77</v>
      </c>
      <c r="U14">
        <f>Refuse!U14+'All Recyclables'!U14</f>
        <v>9045.26</v>
      </c>
      <c r="V14">
        <f>Refuse!V14+'All Recyclables'!V14</f>
        <v>8851.0699999999979</v>
      </c>
      <c r="W14">
        <f>Refuse!W14+'All Recyclables'!W14</f>
        <v>8814.67</v>
      </c>
      <c r="X14">
        <f>Refuse!X14+'All Recyclables'!X14</f>
        <v>8799.7199999999993</v>
      </c>
      <c r="Y14">
        <f>Refuse!Y14+'All Recyclables'!Y14</f>
        <v>8469.9599999999991</v>
      </c>
      <c r="Z14">
        <f>Refuse!Z14+'All Recyclables'!Z14</f>
        <v>8599.4700000000012</v>
      </c>
      <c r="AA14">
        <f>Refuse!AA14+'All Recyclables'!AA14</f>
        <v>8658.39</v>
      </c>
      <c r="AB14">
        <f>Refuse!AB14+'All Recyclables'!AB14</f>
        <v>8602.61</v>
      </c>
      <c r="AC14">
        <f>Refuse!AC14+'All Recyclables'!AC14</f>
        <v>8626.09</v>
      </c>
      <c r="AD14">
        <f>Refuse!AD14+'All Recyclables'!AD14</f>
        <v>8516.25</v>
      </c>
      <c r="AE14">
        <f>Refuse!AE14+'All Recyclables'!AE14</f>
        <v>8403.07</v>
      </c>
      <c r="AF14">
        <f>Refuse!AF14+'All Recyclables'!AF14</f>
        <v>11535.3</v>
      </c>
      <c r="AG14">
        <f>Refuse!AG14+'All Recyclables'!AG14</f>
        <v>10847.01</v>
      </c>
    </row>
    <row r="15" spans="1:33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>
        <f>Refuse!L15+'All Recyclables'!L15</f>
        <v>7862.07</v>
      </c>
      <c r="M15">
        <f>Refuse!M15+'All Recyclables'!M15</f>
        <v>8400.56</v>
      </c>
      <c r="N15">
        <f>Refuse!N15+'All Recyclables'!N15</f>
        <v>7893.47</v>
      </c>
      <c r="O15">
        <f>Refuse!O15+'All Recyclables'!O15</f>
        <v>8438.77</v>
      </c>
      <c r="P15">
        <f>Refuse!P15+'All Recyclables'!P15</f>
        <v>8702.25</v>
      </c>
      <c r="Q15">
        <f>Refuse!Q15+'All Recyclables'!Q15</f>
        <v>8388.75</v>
      </c>
      <c r="R15">
        <f>Refuse!R15+'All Recyclables'!R15</f>
        <v>8280.56</v>
      </c>
      <c r="S15">
        <f>Refuse!S15+'All Recyclables'!S15</f>
        <v>7703.18</v>
      </c>
      <c r="T15">
        <f>Refuse!T15+'All Recyclables'!T15</f>
        <v>7342.04</v>
      </c>
      <c r="U15">
        <f>Refuse!U15+'All Recyclables'!U15</f>
        <v>5801.35</v>
      </c>
      <c r="V15">
        <f>Refuse!V15+'All Recyclables'!V15</f>
        <v>5818.2299999999987</v>
      </c>
      <c r="W15">
        <f>Refuse!W15+'All Recyclables'!W15</f>
        <v>5781.23</v>
      </c>
      <c r="X15">
        <f>Refuse!X15+'All Recyclables'!X15</f>
        <v>5826.36</v>
      </c>
      <c r="Y15">
        <f>Refuse!Y15+'All Recyclables'!Y15</f>
        <v>5696.88</v>
      </c>
      <c r="Z15">
        <f>Refuse!Z15+'All Recyclables'!Z15</f>
        <v>5944.6100000000006</v>
      </c>
      <c r="AA15">
        <f>Refuse!AA15+'All Recyclables'!AA15</f>
        <v>5742.13</v>
      </c>
      <c r="AB15">
        <f>Refuse!AB15+'All Recyclables'!AB15</f>
        <v>6042.3899999999994</v>
      </c>
      <c r="AC15">
        <f>Refuse!AC15+'All Recyclables'!AC15</f>
        <v>6247.74</v>
      </c>
      <c r="AD15">
        <f>Refuse!AD15+'All Recyclables'!AD15</f>
        <v>6132.88</v>
      </c>
      <c r="AE15">
        <f>Refuse!AE15+'All Recyclables'!AE15</f>
        <v>6388.4000000000005</v>
      </c>
      <c r="AF15">
        <f>Refuse!AF15+'All Recyclables'!AF15</f>
        <v>7059.75</v>
      </c>
      <c r="AG15">
        <f>Refuse!AG15+'All Recyclables'!AG15</f>
        <v>6917.3</v>
      </c>
    </row>
    <row r="16" spans="1:33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>
        <f>Refuse!L16+'All Recyclables'!L16</f>
        <v>8211.84</v>
      </c>
      <c r="M16">
        <f>Refuse!M16+'All Recyclables'!M16</f>
        <v>8953.1200000000008</v>
      </c>
      <c r="N16">
        <f>Refuse!N16+'All Recyclables'!N16</f>
        <v>8204.33</v>
      </c>
      <c r="O16">
        <f>Refuse!O16+'All Recyclables'!O16</f>
        <v>8620.67</v>
      </c>
      <c r="P16">
        <f>Refuse!P16+'All Recyclables'!P16</f>
        <v>9069.8599999999988</v>
      </c>
      <c r="Q16">
        <f>Refuse!Q16+'All Recyclables'!Q16</f>
        <v>8337.91</v>
      </c>
      <c r="R16">
        <f>Refuse!R16+'All Recyclables'!R16</f>
        <v>8296.34</v>
      </c>
      <c r="S16">
        <f>Refuse!S16+'All Recyclables'!S16</f>
        <v>7603.5700000000015</v>
      </c>
      <c r="T16">
        <f>Refuse!T16+'All Recyclables'!T16</f>
        <v>7443.66</v>
      </c>
      <c r="U16">
        <f>Refuse!U16+'All Recyclables'!U16</f>
        <v>7721.62</v>
      </c>
      <c r="V16">
        <f>Refuse!V16+'All Recyclables'!V16</f>
        <v>7861.8499999999995</v>
      </c>
      <c r="W16">
        <f>Refuse!W16+'All Recyclables'!W16</f>
        <v>7216.98</v>
      </c>
      <c r="X16">
        <f>Refuse!X16+'All Recyclables'!X16</f>
        <v>7072.27</v>
      </c>
      <c r="Y16">
        <f>Refuse!Y16+'All Recyclables'!Y16</f>
        <v>7036.42</v>
      </c>
      <c r="Z16">
        <f>Refuse!Z16+'All Recyclables'!Z16</f>
        <v>7269.06</v>
      </c>
      <c r="AA16">
        <f>Refuse!AA16+'All Recyclables'!AA16</f>
        <v>7153.1</v>
      </c>
      <c r="AB16">
        <f>Refuse!AB16+'All Recyclables'!AB16</f>
        <v>7179.84</v>
      </c>
      <c r="AC16">
        <f>Refuse!AC16+'All Recyclables'!AC16</f>
        <v>7235.37</v>
      </c>
      <c r="AD16">
        <f>Refuse!AD16+'All Recyclables'!AD16</f>
        <v>7516.78</v>
      </c>
      <c r="AE16">
        <f>Refuse!AE16+'All Recyclables'!AE16</f>
        <v>7109.6399999999994</v>
      </c>
      <c r="AF16">
        <f>Refuse!AF16+'All Recyclables'!AF16</f>
        <v>8427.44</v>
      </c>
      <c r="AG16">
        <f>Refuse!AG16+'All Recyclables'!AG16</f>
        <v>8276.869999999999</v>
      </c>
    </row>
    <row r="17" spans="1:33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>
        <f>Refuse!L17+'All Recyclables'!L17</f>
        <v>10652.34</v>
      </c>
      <c r="M17">
        <f>Refuse!M17+'All Recyclables'!M17</f>
        <v>11222.8</v>
      </c>
      <c r="N17">
        <f>Refuse!N17+'All Recyclables'!N17</f>
        <v>10859.1</v>
      </c>
      <c r="O17">
        <f>Refuse!O17+'All Recyclables'!O17</f>
        <v>11058.69</v>
      </c>
      <c r="P17">
        <f>Refuse!P17+'All Recyclables'!P17</f>
        <v>11443.93</v>
      </c>
      <c r="Q17">
        <f>Refuse!Q17+'All Recyclables'!Q17</f>
        <v>11428.550000000001</v>
      </c>
      <c r="R17">
        <f>Refuse!R17+'All Recyclables'!R17</f>
        <v>11183.409999999998</v>
      </c>
      <c r="S17">
        <f>Refuse!S17+'All Recyclables'!S17</f>
        <v>10613.639999999998</v>
      </c>
      <c r="T17">
        <f>Refuse!T17+'All Recyclables'!T17</f>
        <v>11294.4</v>
      </c>
      <c r="U17">
        <f>Refuse!U17+'All Recyclables'!U17</f>
        <v>9681.64</v>
      </c>
      <c r="V17">
        <f>Refuse!V17+'All Recyclables'!V17</f>
        <v>9703.25</v>
      </c>
      <c r="W17">
        <f>Refuse!W17+'All Recyclables'!W17</f>
        <v>9697.9499999999989</v>
      </c>
      <c r="X17">
        <f>Refuse!X17+'All Recyclables'!X17</f>
        <v>9372.4700000000012</v>
      </c>
      <c r="Y17">
        <f>Refuse!Y17+'All Recyclables'!Y17</f>
        <v>9303.2199999999993</v>
      </c>
      <c r="Z17">
        <f>Refuse!Z17+'All Recyclables'!Z17</f>
        <v>9275.1200000000008</v>
      </c>
      <c r="AA17">
        <f>Refuse!AA17+'All Recyclables'!AA17</f>
        <v>9621.619999999999</v>
      </c>
      <c r="AB17">
        <f>Refuse!AB17+'All Recyclables'!AB17</f>
        <v>9658.66</v>
      </c>
      <c r="AC17">
        <f>Refuse!AC17+'All Recyclables'!AC17</f>
        <v>9535.5300000000007</v>
      </c>
      <c r="AD17">
        <f>Refuse!AD17+'All Recyclables'!AD17</f>
        <v>9720.4000000000015</v>
      </c>
      <c r="AE17">
        <f>Refuse!AE17+'All Recyclables'!AE17</f>
        <v>9994.4000000000015</v>
      </c>
      <c r="AF17">
        <f>Refuse!AF17+'All Recyclables'!AF17</f>
        <v>11385.15</v>
      </c>
      <c r="AG17">
        <f>Refuse!AG17+'All Recyclables'!AG17</f>
        <v>11251.09</v>
      </c>
    </row>
    <row r="18" spans="1:33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>
        <f>Refuse!L18+'All Recyclables'!L18</f>
        <v>5774.2699999999995</v>
      </c>
      <c r="M18">
        <f>Refuse!M18+'All Recyclables'!M18</f>
        <v>6175.33</v>
      </c>
      <c r="N18">
        <f>Refuse!N18+'All Recyclables'!N18</f>
        <v>5901.99</v>
      </c>
      <c r="O18">
        <f>Refuse!O18+'All Recyclables'!O18</f>
        <v>6895.35</v>
      </c>
      <c r="P18">
        <f>Refuse!P18+'All Recyclables'!P18</f>
        <v>7456.63</v>
      </c>
      <c r="Q18">
        <f>Refuse!Q18+'All Recyclables'!Q18</f>
        <v>7397.33</v>
      </c>
      <c r="R18">
        <f>Refuse!R18+'All Recyclables'!R18</f>
        <v>6969.16</v>
      </c>
      <c r="S18">
        <f>Refuse!S18+'All Recyclables'!S18</f>
        <v>6835.8599999999988</v>
      </c>
      <c r="T18">
        <f>Refuse!T18+'All Recyclables'!T18</f>
        <v>6632.01</v>
      </c>
      <c r="U18">
        <f>Refuse!U18+'All Recyclables'!U18</f>
        <v>6471.9900000000007</v>
      </c>
      <c r="V18">
        <f>Refuse!V18+'All Recyclables'!V18</f>
        <v>6207.9499999999989</v>
      </c>
      <c r="W18">
        <f>Refuse!W18+'All Recyclables'!W18</f>
        <v>6198.5999999999995</v>
      </c>
      <c r="X18">
        <f>Refuse!X18+'All Recyclables'!X18</f>
        <v>6245.77</v>
      </c>
      <c r="Y18">
        <f>Refuse!Y18+'All Recyclables'!Y18</f>
        <v>6020.62</v>
      </c>
      <c r="Z18">
        <f>Refuse!Z18+'All Recyclables'!Z18</f>
        <v>6158.12</v>
      </c>
      <c r="AA18">
        <f>Refuse!AA18+'All Recyclables'!AA18</f>
        <v>6132.89</v>
      </c>
      <c r="AB18">
        <f>Refuse!AB18+'All Recyclables'!AB18</f>
        <v>6259.54</v>
      </c>
      <c r="AC18">
        <f>Refuse!AC18+'All Recyclables'!AC18</f>
        <v>6357.4400000000005</v>
      </c>
      <c r="AD18">
        <f>Refuse!AD18+'All Recyclables'!AD18</f>
        <v>6750.9000000000005</v>
      </c>
      <c r="AE18">
        <f>Refuse!AE18+'All Recyclables'!AE18</f>
        <v>6589.51</v>
      </c>
      <c r="AF18">
        <f>Refuse!AF18+'All Recyclables'!AF18</f>
        <v>7133.83</v>
      </c>
      <c r="AG18">
        <f>Refuse!AG18+'All Recyclables'!AG18</f>
        <v>7053.9699999999993</v>
      </c>
    </row>
    <row r="19" spans="1:33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>
        <f>Refuse!L19+'All Recyclables'!L19</f>
        <v>5248.91</v>
      </c>
      <c r="M19">
        <f>Refuse!M19+'All Recyclables'!M19</f>
        <v>5531.42</v>
      </c>
      <c r="N19">
        <f>Refuse!N19+'All Recyclables'!N19</f>
        <v>5005.26</v>
      </c>
      <c r="O19">
        <f>Refuse!O19+'All Recyclables'!O19</f>
        <v>5598.08</v>
      </c>
      <c r="P19">
        <f>Refuse!P19+'All Recyclables'!P19</f>
        <v>5849.6400000000012</v>
      </c>
      <c r="Q19">
        <f>Refuse!Q19+'All Recyclables'!Q19</f>
        <v>5913.54</v>
      </c>
      <c r="R19">
        <f>Refuse!R19+'All Recyclables'!R19</f>
        <v>5957.66</v>
      </c>
      <c r="S19">
        <f>Refuse!S19+'All Recyclables'!S19</f>
        <v>5078.3399999999992</v>
      </c>
      <c r="T19">
        <f>Refuse!T19+'All Recyclables'!T19</f>
        <v>4701.9100000000008</v>
      </c>
      <c r="U19">
        <f>Refuse!U19+'All Recyclables'!U19</f>
        <v>5339.88</v>
      </c>
      <c r="V19">
        <f>Refuse!V19+'All Recyclables'!V19</f>
        <v>5386.6399999999994</v>
      </c>
      <c r="W19">
        <f>Refuse!W19+'All Recyclables'!W19</f>
        <v>5406.06</v>
      </c>
      <c r="X19">
        <f>Refuse!X19+'All Recyclables'!X19</f>
        <v>5355.4699999999993</v>
      </c>
      <c r="Y19">
        <f>Refuse!Y19+'All Recyclables'!Y19</f>
        <v>5377.8</v>
      </c>
      <c r="Z19">
        <f>Refuse!Z19+'All Recyclables'!Z19</f>
        <v>5327.51</v>
      </c>
      <c r="AA19">
        <f>Refuse!AA19+'All Recyclables'!AA19</f>
        <v>5403.55</v>
      </c>
      <c r="AB19">
        <f>Refuse!AB19+'All Recyclables'!AB19</f>
        <v>5586.77</v>
      </c>
      <c r="AC19">
        <f>Refuse!AC19+'All Recyclables'!AC19</f>
        <v>5546.0400000000009</v>
      </c>
      <c r="AD19">
        <f>Refuse!AD19+'All Recyclables'!AD19</f>
        <v>5835.3499999999995</v>
      </c>
      <c r="AE19">
        <f>Refuse!AE19+'All Recyclables'!AE19</f>
        <v>5709.0099999999993</v>
      </c>
      <c r="AF19">
        <f>Refuse!AF19+'All Recyclables'!AF19</f>
        <v>6399.5499999999993</v>
      </c>
      <c r="AG19">
        <f>Refuse!AG19+'All Recyclables'!AG19</f>
        <v>6421.08</v>
      </c>
    </row>
    <row r="20" spans="1:33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>
        <f>Refuse!L20+'All Recyclables'!L20</f>
        <v>9758.7799999999988</v>
      </c>
      <c r="M20">
        <f>Refuse!M20+'All Recyclables'!M20</f>
        <v>10206.210000000001</v>
      </c>
      <c r="N20">
        <f>Refuse!N20+'All Recyclables'!N20</f>
        <v>9198.7000000000007</v>
      </c>
      <c r="O20">
        <f>Refuse!O20+'All Recyclables'!O20</f>
        <v>9676.9800000000014</v>
      </c>
      <c r="P20">
        <f>Refuse!P20+'All Recyclables'!P20</f>
        <v>10017.02</v>
      </c>
      <c r="Q20">
        <f>Refuse!Q20+'All Recyclables'!Q20</f>
        <v>9944.0999999999985</v>
      </c>
      <c r="R20">
        <f>Refuse!R20+'All Recyclables'!R20</f>
        <v>9790.41</v>
      </c>
      <c r="S20">
        <f>Refuse!S20+'All Recyclables'!S20</f>
        <v>8923.24</v>
      </c>
      <c r="T20">
        <f>Refuse!T20+'All Recyclables'!T20</f>
        <v>8428.3300000000017</v>
      </c>
      <c r="U20">
        <f>Refuse!U20+'All Recyclables'!U20</f>
        <v>7886.5999999999995</v>
      </c>
      <c r="V20">
        <f>Refuse!V20+'All Recyclables'!V20</f>
        <v>7529.21</v>
      </c>
      <c r="W20">
        <f>Refuse!W20+'All Recyclables'!W20</f>
        <v>7465.8099999999986</v>
      </c>
      <c r="X20">
        <f>Refuse!X20+'All Recyclables'!X20</f>
        <v>7275.68</v>
      </c>
      <c r="Y20">
        <f>Refuse!Y20+'All Recyclables'!Y20</f>
        <v>7177.7699999999995</v>
      </c>
      <c r="Z20">
        <f>Refuse!Z20+'All Recyclables'!Z20</f>
        <v>7365.0300000000007</v>
      </c>
      <c r="AA20">
        <f>Refuse!AA20+'All Recyclables'!AA20</f>
        <v>7105.6200000000008</v>
      </c>
      <c r="AB20">
        <f>Refuse!AB20+'All Recyclables'!AB20</f>
        <v>7098.45</v>
      </c>
      <c r="AC20">
        <f>Refuse!AC20+'All Recyclables'!AC20</f>
        <v>7210.27</v>
      </c>
      <c r="AD20">
        <f>Refuse!AD20+'All Recyclables'!AD20</f>
        <v>7296.96</v>
      </c>
      <c r="AE20">
        <f>Refuse!AE20+'All Recyclables'!AE20</f>
        <v>7363.8799999999992</v>
      </c>
      <c r="AF20">
        <f>Refuse!AF20+'All Recyclables'!AF20</f>
        <v>8237.4699999999993</v>
      </c>
      <c r="AG20">
        <f>Refuse!AG20+'All Recyclables'!AG20</f>
        <v>7977.5999999999995</v>
      </c>
    </row>
    <row r="21" spans="1:33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>
        <f>Refuse!L21+'All Recyclables'!L21</f>
        <v>9575.18</v>
      </c>
      <c r="M21">
        <f>Refuse!M21+'All Recyclables'!M21</f>
        <v>11282.240000000002</v>
      </c>
      <c r="N21">
        <f>Refuse!N21+'All Recyclables'!N21</f>
        <v>10142.619999999999</v>
      </c>
      <c r="O21">
        <f>Refuse!O21+'All Recyclables'!O21</f>
        <v>9410.31</v>
      </c>
      <c r="P21">
        <f>Refuse!P21+'All Recyclables'!P21</f>
        <v>9460.1899999999987</v>
      </c>
      <c r="Q21">
        <f>Refuse!Q21+'All Recyclables'!Q21</f>
        <v>9203.02</v>
      </c>
      <c r="R21">
        <f>Refuse!R21+'All Recyclables'!R21</f>
        <v>9057.24</v>
      </c>
      <c r="S21">
        <f>Refuse!S21+'All Recyclables'!S21</f>
        <v>8562.57</v>
      </c>
      <c r="T21">
        <f>Refuse!T21+'All Recyclables'!T21</f>
        <v>8305.7999999999993</v>
      </c>
      <c r="U21">
        <f>Refuse!U21+'All Recyclables'!U21</f>
        <v>8023.5</v>
      </c>
      <c r="V21">
        <f>Refuse!V21+'All Recyclables'!V21</f>
        <v>7912.42</v>
      </c>
      <c r="W21">
        <f>Refuse!W21+'All Recyclables'!W21</f>
        <v>7867.3799999999992</v>
      </c>
      <c r="X21">
        <f>Refuse!X21+'All Recyclables'!X21</f>
        <v>8000.54</v>
      </c>
      <c r="Y21">
        <f>Refuse!Y21+'All Recyclables'!Y21</f>
        <v>7959.81</v>
      </c>
      <c r="Z21">
        <f>Refuse!Z21+'All Recyclables'!Z21</f>
        <v>8043.21</v>
      </c>
      <c r="AA21">
        <f>Refuse!AA21+'All Recyclables'!AA21</f>
        <v>7845.1799999999994</v>
      </c>
      <c r="AB21">
        <f>Refuse!AB21+'All Recyclables'!AB21</f>
        <v>7814.11</v>
      </c>
      <c r="AC21">
        <f>Refuse!AC21+'All Recyclables'!AC21</f>
        <v>8020.59</v>
      </c>
      <c r="AD21">
        <f>Refuse!AD21+'All Recyclables'!AD21</f>
        <v>7890.22</v>
      </c>
      <c r="AE21">
        <f>Refuse!AE21+'All Recyclables'!AE21</f>
        <v>7994.8099999999995</v>
      </c>
      <c r="AF21">
        <f>Refuse!AF21+'All Recyclables'!AF21</f>
        <v>8876.68</v>
      </c>
      <c r="AG21">
        <f>Refuse!AG21+'All Recyclables'!AG21</f>
        <v>8639.9700000000012</v>
      </c>
    </row>
    <row r="22" spans="1:33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>
        <f>Refuse!L22+'All Recyclables'!L22</f>
        <v>5813.45</v>
      </c>
      <c r="M22">
        <f>Refuse!M22+'All Recyclables'!M22</f>
        <v>5237.7199999999993</v>
      </c>
      <c r="N22">
        <f>Refuse!N22+'All Recyclables'!N22</f>
        <v>4979.5600000000004</v>
      </c>
      <c r="O22">
        <f>Refuse!O22+'All Recyclables'!O22</f>
        <v>5035.03</v>
      </c>
      <c r="P22">
        <f>Refuse!P22+'All Recyclables'!P22</f>
        <v>5142.4000000000005</v>
      </c>
      <c r="Q22">
        <f>Refuse!Q22+'All Recyclables'!Q22</f>
        <v>4935.57</v>
      </c>
      <c r="R22">
        <f>Refuse!R22+'All Recyclables'!R22</f>
        <v>5092.1400000000003</v>
      </c>
      <c r="S22">
        <f>Refuse!S22+'All Recyclables'!S22</f>
        <v>4658.2299999999996</v>
      </c>
      <c r="T22">
        <f>Refuse!T22+'All Recyclables'!T22</f>
        <v>4565.01</v>
      </c>
      <c r="U22">
        <f>Refuse!U22+'All Recyclables'!U22</f>
        <v>4541.37</v>
      </c>
      <c r="V22">
        <f>Refuse!V22+'All Recyclables'!V22</f>
        <v>4272.67</v>
      </c>
      <c r="W22">
        <f>Refuse!W22+'All Recyclables'!W22</f>
        <v>4293.74</v>
      </c>
      <c r="X22">
        <f>Refuse!X22+'All Recyclables'!X22</f>
        <v>4137.34</v>
      </c>
      <c r="Y22">
        <f>Refuse!Y22+'All Recyclables'!Y22</f>
        <v>4095.1800000000003</v>
      </c>
      <c r="Z22">
        <f>Refuse!Z22+'All Recyclables'!Z22</f>
        <v>4249.4799999999996</v>
      </c>
      <c r="AA22">
        <f>Refuse!AA22+'All Recyclables'!AA22</f>
        <v>4013.04</v>
      </c>
      <c r="AB22">
        <f>Refuse!AB22+'All Recyclables'!AB22</f>
        <v>4088.32</v>
      </c>
      <c r="AC22">
        <f>Refuse!AC22+'All Recyclables'!AC22</f>
        <v>4210.1000000000004</v>
      </c>
      <c r="AD22">
        <f>Refuse!AD22+'All Recyclables'!AD22</f>
        <v>4598.09</v>
      </c>
      <c r="AE22">
        <f>Refuse!AE22+'All Recyclables'!AE22</f>
        <v>4524.88</v>
      </c>
      <c r="AF22">
        <f>Refuse!AF22+'All Recyclables'!AF22</f>
        <v>5292.88</v>
      </c>
      <c r="AG22">
        <f>Refuse!AG22+'All Recyclables'!AG22</f>
        <v>5027.07</v>
      </c>
    </row>
    <row r="23" spans="1:33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>
        <f>Refuse!L23+'All Recyclables'!L23</f>
        <v>9889.99</v>
      </c>
      <c r="M23">
        <f>Refuse!M23+'All Recyclables'!M23</f>
        <v>11492.779999999999</v>
      </c>
      <c r="N23">
        <f>Refuse!N23+'All Recyclables'!N23</f>
        <v>10675.81</v>
      </c>
      <c r="O23">
        <f>Refuse!O23+'All Recyclables'!O23</f>
        <v>11190.48</v>
      </c>
      <c r="P23">
        <f>Refuse!P23+'All Recyclables'!P23</f>
        <v>11317.519999999999</v>
      </c>
      <c r="Q23">
        <f>Refuse!Q23+'All Recyclables'!Q23</f>
        <v>10851.41</v>
      </c>
      <c r="R23">
        <f>Refuse!R23+'All Recyclables'!R23</f>
        <v>10694.98</v>
      </c>
      <c r="S23">
        <f>Refuse!S23+'All Recyclables'!S23</f>
        <v>10161.390000000001</v>
      </c>
      <c r="T23">
        <f>Refuse!T23+'All Recyclables'!T23</f>
        <v>9731.17</v>
      </c>
      <c r="U23">
        <f>Refuse!U23+'All Recyclables'!U23</f>
        <v>9277.08</v>
      </c>
      <c r="V23">
        <f>Refuse!V23+'All Recyclables'!V23</f>
        <v>9337.4599999999973</v>
      </c>
      <c r="W23">
        <f>Refuse!W23+'All Recyclables'!W23</f>
        <v>9563.27</v>
      </c>
      <c r="X23">
        <f>Refuse!X23+'All Recyclables'!X23</f>
        <v>9132.94</v>
      </c>
      <c r="Y23">
        <f>Refuse!Y23+'All Recyclables'!Y23</f>
        <v>9208.61</v>
      </c>
      <c r="Z23">
        <f>Refuse!Z23+'All Recyclables'!Z23</f>
        <v>9595.4</v>
      </c>
      <c r="AA23">
        <f>Refuse!AA23+'All Recyclables'!AA23</f>
        <v>9433.4500000000007</v>
      </c>
      <c r="AB23">
        <f>Refuse!AB23+'All Recyclables'!AB23</f>
        <v>9490.2199999999993</v>
      </c>
      <c r="AC23">
        <f>Refuse!AC23+'All Recyclables'!AC23</f>
        <v>9639.75</v>
      </c>
      <c r="AD23">
        <f>Refuse!AD23+'All Recyclables'!AD23</f>
        <v>9450.94</v>
      </c>
      <c r="AE23">
        <f>Refuse!AE23+'All Recyclables'!AE23</f>
        <v>9919.6099999999988</v>
      </c>
      <c r="AF23">
        <f>Refuse!AF23+'All Recyclables'!AF23</f>
        <v>10490.71</v>
      </c>
      <c r="AG23">
        <f>Refuse!AG23+'All Recyclables'!AG23</f>
        <v>10403.630000000001</v>
      </c>
    </row>
    <row r="24" spans="1:33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>
        <f>Refuse!L24+'All Recyclables'!L24</f>
        <v>4699.29</v>
      </c>
      <c r="M24">
        <f>Refuse!M24+'All Recyclables'!M24</f>
        <v>4395</v>
      </c>
      <c r="N24">
        <f>Refuse!N24+'All Recyclables'!N24</f>
        <v>3276.7700000000004</v>
      </c>
      <c r="O24">
        <f>Refuse!O24+'All Recyclables'!O24</f>
        <v>4323.97</v>
      </c>
      <c r="P24">
        <f>Refuse!P24+'All Recyclables'!P24</f>
        <v>3976.9000000000005</v>
      </c>
      <c r="Q24">
        <f>Refuse!Q24+'All Recyclables'!Q24</f>
        <v>4337.07</v>
      </c>
      <c r="R24">
        <f>Refuse!R24+'All Recyclables'!R24</f>
        <v>4423.1099999999997</v>
      </c>
      <c r="S24">
        <f>Refuse!S24+'All Recyclables'!S24</f>
        <v>4283.82</v>
      </c>
      <c r="T24">
        <f>Refuse!T24+'All Recyclables'!T24</f>
        <v>4216.1600000000008</v>
      </c>
      <c r="U24">
        <f>Refuse!U24+'All Recyclables'!U24</f>
        <v>4407.1899999999996</v>
      </c>
      <c r="V24">
        <f>Refuse!V24+'All Recyclables'!V24</f>
        <v>4312.24</v>
      </c>
      <c r="W24">
        <f>Refuse!W24+'All Recyclables'!W24</f>
        <v>4288.6899999999996</v>
      </c>
      <c r="X24">
        <f>Refuse!X24+'All Recyclables'!X24</f>
        <v>4256.05</v>
      </c>
      <c r="Y24">
        <f>Refuse!Y24+'All Recyclables'!Y24</f>
        <v>4115.18</v>
      </c>
      <c r="Z24">
        <f>Refuse!Z24+'All Recyclables'!Z24</f>
        <v>4221.8500000000004</v>
      </c>
      <c r="AA24">
        <f>Refuse!AA24+'All Recyclables'!AA24</f>
        <v>4232.95</v>
      </c>
      <c r="AB24">
        <f>Refuse!AB24+'All Recyclables'!AB24</f>
        <v>4309.3500000000004</v>
      </c>
      <c r="AC24">
        <f>Refuse!AC24+'All Recyclables'!AC24</f>
        <v>4372.42</v>
      </c>
      <c r="AD24">
        <f>Refuse!AD24+'All Recyclables'!AD24</f>
        <v>4488.18</v>
      </c>
      <c r="AE24">
        <f>Refuse!AE24+'All Recyclables'!AE24</f>
        <v>4260.3</v>
      </c>
      <c r="AF24">
        <f>Refuse!AF24+'All Recyclables'!AF24</f>
        <v>4646.99</v>
      </c>
      <c r="AG24">
        <f>Refuse!AG24+'All Recyclables'!AG24</f>
        <v>4778.49</v>
      </c>
    </row>
    <row r="25" spans="1:33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>
        <f>Refuse!L25+'All Recyclables'!L25</f>
        <v>5699.24</v>
      </c>
      <c r="M25">
        <f>Refuse!M25+'All Recyclables'!M25</f>
        <v>6528.99</v>
      </c>
      <c r="N25">
        <f>Refuse!N25+'All Recyclables'!N25</f>
        <v>5907.92</v>
      </c>
      <c r="O25">
        <f>Refuse!O25+'All Recyclables'!O25</f>
        <v>6500.7400000000007</v>
      </c>
      <c r="P25">
        <f>Refuse!P25+'All Recyclables'!P25</f>
        <v>6658.7000000000007</v>
      </c>
      <c r="Q25">
        <f>Refuse!Q25+'All Recyclables'!Q25</f>
        <v>6592.4000000000005</v>
      </c>
      <c r="R25">
        <f>Refuse!R25+'All Recyclables'!R25</f>
        <v>6883.7699999999986</v>
      </c>
      <c r="S25">
        <f>Refuse!S25+'All Recyclables'!S25</f>
        <v>6169.2599999999993</v>
      </c>
      <c r="T25">
        <f>Refuse!T25+'All Recyclables'!T25</f>
        <v>6177.0600000000013</v>
      </c>
      <c r="U25">
        <f>Refuse!U25+'All Recyclables'!U25</f>
        <v>5757.15</v>
      </c>
      <c r="V25">
        <f>Refuse!V25+'All Recyclables'!V25</f>
        <v>5239.5600000000004</v>
      </c>
      <c r="W25">
        <f>Refuse!W25+'All Recyclables'!W25</f>
        <v>5237.1699999999992</v>
      </c>
      <c r="X25">
        <f>Refuse!X25+'All Recyclables'!X25</f>
        <v>4769.34</v>
      </c>
      <c r="Y25">
        <f>Refuse!Y25+'All Recyclables'!Y25</f>
        <v>4994.5200000000004</v>
      </c>
      <c r="Z25">
        <f>Refuse!Z25+'All Recyclables'!Z25</f>
        <v>5601.97</v>
      </c>
      <c r="AA25">
        <f>Refuse!AA25+'All Recyclables'!AA25</f>
        <v>5422.97</v>
      </c>
      <c r="AB25">
        <f>Refuse!AB25+'All Recyclables'!AB25</f>
        <v>5528.24</v>
      </c>
      <c r="AC25">
        <f>Refuse!AC25+'All Recyclables'!AC25</f>
        <v>5613.5300000000007</v>
      </c>
      <c r="AD25">
        <f>Refuse!AD25+'All Recyclables'!AD25</f>
        <v>5922.53</v>
      </c>
      <c r="AE25">
        <f>Refuse!AE25+'All Recyclables'!AE25</f>
        <v>4234.8999999999996</v>
      </c>
      <c r="AF25">
        <f>Refuse!AF25+'All Recyclables'!AF25</f>
        <v>5003.3300000000008</v>
      </c>
      <c r="AG25">
        <f>Refuse!AG25+'All Recyclables'!AG25</f>
        <v>4951.6399999999994</v>
      </c>
    </row>
    <row r="26" spans="1:33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>
        <f>Refuse!L26+'All Recyclables'!L26</f>
        <v>3024.4300000000003</v>
      </c>
      <c r="M26">
        <f>Refuse!M26+'All Recyclables'!M26</f>
        <v>3363.9700000000003</v>
      </c>
      <c r="N26">
        <f>Refuse!N26+'All Recyclables'!N26</f>
        <v>3434.6800000000003</v>
      </c>
      <c r="O26">
        <f>Refuse!O26+'All Recyclables'!O26</f>
        <v>3936.07</v>
      </c>
      <c r="P26">
        <f>Refuse!P26+'All Recyclables'!P26</f>
        <v>4095.4299999999994</v>
      </c>
      <c r="Q26">
        <f>Refuse!Q26+'All Recyclables'!Q26</f>
        <v>4139.5</v>
      </c>
      <c r="R26">
        <f>Refuse!R26+'All Recyclables'!R26</f>
        <v>4278.8399999999992</v>
      </c>
      <c r="S26">
        <f>Refuse!S26+'All Recyclables'!S26</f>
        <v>4105.33</v>
      </c>
      <c r="T26">
        <f>Refuse!T26+'All Recyclables'!T26</f>
        <v>3970.6600000000003</v>
      </c>
      <c r="U26">
        <f>Refuse!U26+'All Recyclables'!U26</f>
        <v>3812.1</v>
      </c>
      <c r="V26">
        <f>Refuse!V26+'All Recyclables'!V26</f>
        <v>3750.14</v>
      </c>
      <c r="W26">
        <f>Refuse!W26+'All Recyclables'!W26</f>
        <v>3813.27</v>
      </c>
      <c r="X26">
        <f>Refuse!X26+'All Recyclables'!X26</f>
        <v>3609.02</v>
      </c>
      <c r="Y26">
        <f>Refuse!Y26+'All Recyclables'!Y26</f>
        <v>3566.13</v>
      </c>
      <c r="Z26">
        <f>Refuse!Z26+'All Recyclables'!Z26</f>
        <v>3613.9300000000003</v>
      </c>
      <c r="AA26">
        <f>Refuse!AA26+'All Recyclables'!AA26</f>
        <v>3778.5499999999997</v>
      </c>
      <c r="AB26">
        <f>Refuse!AB26+'All Recyclables'!AB26</f>
        <v>3877.84</v>
      </c>
      <c r="AC26">
        <f>Refuse!AC26+'All Recyclables'!AC26</f>
        <v>3870.52</v>
      </c>
      <c r="AD26">
        <f>Refuse!AD26+'All Recyclables'!AD26</f>
        <v>3971.19</v>
      </c>
      <c r="AE26">
        <f>Refuse!AE26+'All Recyclables'!AE26</f>
        <v>4841.68</v>
      </c>
      <c r="AF26">
        <f>Refuse!AF26+'All Recyclables'!AF26</f>
        <v>5656.39</v>
      </c>
      <c r="AG26">
        <f>Refuse!AG26+'All Recyclables'!AG26</f>
        <v>5967.56</v>
      </c>
    </row>
    <row r="27" spans="1:33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>
        <f>Refuse!L27+'All Recyclables'!L27</f>
        <v>3866.07</v>
      </c>
      <c r="M27">
        <f>Refuse!M27+'All Recyclables'!M27</f>
        <v>1115.77</v>
      </c>
      <c r="N27">
        <f>Refuse!N27+'All Recyclables'!N27</f>
        <v>350.91</v>
      </c>
      <c r="O27">
        <f>Refuse!O27+'All Recyclables'!O27</f>
        <v>528.74</v>
      </c>
      <c r="P27">
        <f>Refuse!P27+'All Recyclables'!P27</f>
        <v>1689.9299999999998</v>
      </c>
      <c r="Q27">
        <f>Refuse!Q27+'All Recyclables'!Q27</f>
        <v>3055.21</v>
      </c>
      <c r="R27">
        <f>Refuse!R27+'All Recyclables'!R27</f>
        <v>3436.16</v>
      </c>
      <c r="S27">
        <f>Refuse!S27+'All Recyclables'!S27</f>
        <v>3266.3</v>
      </c>
      <c r="T27">
        <f>Refuse!T27+'All Recyclables'!T27</f>
        <v>3133.49</v>
      </c>
      <c r="U27">
        <f>Refuse!U27+'All Recyclables'!U27</f>
        <v>2705.5299999999997</v>
      </c>
      <c r="V27">
        <f>Refuse!V27+'All Recyclables'!V27</f>
        <v>2953.83</v>
      </c>
      <c r="W27">
        <f>Refuse!W27+'All Recyclables'!W27</f>
        <v>2558.91</v>
      </c>
      <c r="X27">
        <f>Refuse!X27+'All Recyclables'!X27</f>
        <v>2374.89</v>
      </c>
      <c r="Y27">
        <f>Refuse!Y27+'All Recyclables'!Y27</f>
        <v>2446.87</v>
      </c>
      <c r="Z27">
        <f>Refuse!Z27+'All Recyclables'!Z27</f>
        <v>2648.0699999999997</v>
      </c>
      <c r="AA27">
        <f>Refuse!AA27+'All Recyclables'!AA27</f>
        <v>3813.25</v>
      </c>
      <c r="AB27">
        <f>Refuse!AB27+'All Recyclables'!AB27</f>
        <v>3233.58</v>
      </c>
      <c r="AC27">
        <f>Refuse!AC27+'All Recyclables'!AC27</f>
        <v>2697.2299999999996</v>
      </c>
      <c r="AD27">
        <f>Refuse!AD27+'All Recyclables'!AD27</f>
        <v>2575.11</v>
      </c>
      <c r="AE27">
        <f>Refuse!AE27+'All Recyclables'!AE27</f>
        <v>3043.54</v>
      </c>
      <c r="AF27">
        <f>Refuse!AF27+'All Recyclables'!AF27</f>
        <v>3381.58</v>
      </c>
      <c r="AG27">
        <f>Refuse!AG27+'All Recyclables'!AG27</f>
        <v>3159.01</v>
      </c>
    </row>
    <row r="28" spans="1:33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>
        <f>Refuse!L28+'All Recyclables'!L28</f>
        <v>5657.6900000000005</v>
      </c>
      <c r="M28">
        <f>Refuse!M28+'All Recyclables'!M28</f>
        <v>5889.98</v>
      </c>
      <c r="N28">
        <f>Refuse!N28+'All Recyclables'!N28</f>
        <v>5701.61</v>
      </c>
      <c r="O28">
        <f>Refuse!O28+'All Recyclables'!O28</f>
        <v>5826.62</v>
      </c>
      <c r="P28">
        <f>Refuse!P28+'All Recyclables'!P28</f>
        <v>5608.11</v>
      </c>
      <c r="Q28">
        <f>Refuse!Q28+'All Recyclables'!Q28</f>
        <v>5226.6599999999989</v>
      </c>
      <c r="R28">
        <f>Refuse!R28+'All Recyclables'!R28</f>
        <v>5411.73</v>
      </c>
      <c r="S28">
        <f>Refuse!S28+'All Recyclables'!S28</f>
        <v>5690.7700000000013</v>
      </c>
      <c r="T28">
        <f>Refuse!T28+'All Recyclables'!T28</f>
        <v>5082.5</v>
      </c>
      <c r="U28">
        <f>Refuse!U28+'All Recyclables'!U28</f>
        <v>5287.29</v>
      </c>
      <c r="V28">
        <f>Refuse!V28+'All Recyclables'!V28</f>
        <v>5096.2299999999996</v>
      </c>
      <c r="W28">
        <f>Refuse!W28+'All Recyclables'!W28</f>
        <v>5039.7499999999991</v>
      </c>
      <c r="X28">
        <f>Refuse!X28+'All Recyclables'!X28</f>
        <v>5022.22</v>
      </c>
      <c r="Y28">
        <f>Refuse!Y28+'All Recyclables'!Y28</f>
        <v>5716.5599999999995</v>
      </c>
      <c r="Z28">
        <f>Refuse!Z28+'All Recyclables'!Z28</f>
        <v>5573.95</v>
      </c>
      <c r="AA28">
        <f>Refuse!AA28+'All Recyclables'!AA28</f>
        <v>5580.2800000000007</v>
      </c>
      <c r="AB28">
        <f>Refuse!AB28+'All Recyclables'!AB28</f>
        <v>5238.92</v>
      </c>
      <c r="AC28">
        <f>Refuse!AC28+'All Recyclables'!AC28</f>
        <v>5566.6</v>
      </c>
      <c r="AD28">
        <f>Refuse!AD28+'All Recyclables'!AD28</f>
        <v>5507.36</v>
      </c>
      <c r="AE28">
        <f>Refuse!AE28+'All Recyclables'!AE28</f>
        <v>5475.49</v>
      </c>
      <c r="AF28">
        <f>Refuse!AF28+'All Recyclables'!AF28</f>
        <v>5921.13</v>
      </c>
      <c r="AG28">
        <f>Refuse!AG28+'All Recyclables'!AG28</f>
        <v>6451.74</v>
      </c>
    </row>
    <row r="29" spans="1:33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>
        <f>Refuse!L29+'All Recyclables'!L29</f>
        <v>7475.99</v>
      </c>
      <c r="M29">
        <f>Refuse!M29+'All Recyclables'!M29</f>
        <v>8230.84</v>
      </c>
      <c r="N29">
        <f>Refuse!N29+'All Recyclables'!N29</f>
        <v>7603.3700000000008</v>
      </c>
      <c r="O29">
        <f>Refuse!O29+'All Recyclables'!O29</f>
        <v>8120.04</v>
      </c>
      <c r="P29">
        <f>Refuse!P29+'All Recyclables'!P29</f>
        <v>8711.5400000000009</v>
      </c>
      <c r="Q29">
        <f>Refuse!Q29+'All Recyclables'!Q29</f>
        <v>8450.23</v>
      </c>
      <c r="R29">
        <f>Refuse!R29+'All Recyclables'!R29</f>
        <v>8083.93</v>
      </c>
      <c r="S29">
        <f>Refuse!S29+'All Recyclables'!S29</f>
        <v>7474.170000000001</v>
      </c>
      <c r="T29">
        <f>Refuse!T29+'All Recyclables'!T29</f>
        <v>7404.75</v>
      </c>
      <c r="U29">
        <f>Refuse!U29+'All Recyclables'!U29</f>
        <v>7035.5300000000007</v>
      </c>
      <c r="V29">
        <f>Refuse!V29+'All Recyclables'!V29</f>
        <v>6861.6100000000006</v>
      </c>
      <c r="W29">
        <f>Refuse!W29+'All Recyclables'!W29</f>
        <v>6867.1</v>
      </c>
      <c r="X29">
        <f>Refuse!X29+'All Recyclables'!X29</f>
        <v>7168.04</v>
      </c>
      <c r="Y29">
        <f>Refuse!Y29+'All Recyclables'!Y29</f>
        <v>6878.5300000000007</v>
      </c>
      <c r="Z29">
        <f>Refuse!Z29+'All Recyclables'!Z29</f>
        <v>6764.76</v>
      </c>
      <c r="AA29">
        <f>Refuse!AA29+'All Recyclables'!AA29</f>
        <v>6858.1900000000005</v>
      </c>
      <c r="AB29">
        <f>Refuse!AB29+'All Recyclables'!AB29</f>
        <v>7145.4</v>
      </c>
      <c r="AC29">
        <f>Refuse!AC29+'All Recyclables'!AC29</f>
        <v>7157.1799999999994</v>
      </c>
      <c r="AD29">
        <f>Refuse!AD29+'All Recyclables'!AD29</f>
        <v>7552.08</v>
      </c>
      <c r="AE29">
        <f>Refuse!AE29+'All Recyclables'!AE29</f>
        <v>7154.3899999999985</v>
      </c>
      <c r="AF29">
        <f>Refuse!AF29+'All Recyclables'!AF29</f>
        <v>8043.34</v>
      </c>
      <c r="AG29">
        <f>Refuse!AG29+'All Recyclables'!AG29</f>
        <v>8046.72</v>
      </c>
    </row>
    <row r="30" spans="1:33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>
        <f>Refuse!L30+'All Recyclables'!L30</f>
        <v>12291.01</v>
      </c>
      <c r="M30">
        <f>Refuse!M30+'All Recyclables'!M30</f>
        <v>12641.64</v>
      </c>
      <c r="N30">
        <f>Refuse!N30+'All Recyclables'!N30</f>
        <v>11924.1</v>
      </c>
      <c r="O30">
        <f>Refuse!O30+'All Recyclables'!O30</f>
        <v>12255.070000000002</v>
      </c>
      <c r="P30">
        <f>Refuse!P30+'All Recyclables'!P30</f>
        <v>12544.76</v>
      </c>
      <c r="Q30">
        <f>Refuse!Q30+'All Recyclables'!Q30</f>
        <v>12188.689999999999</v>
      </c>
      <c r="R30">
        <f>Refuse!R30+'All Recyclables'!R30</f>
        <v>11880.5</v>
      </c>
      <c r="S30">
        <f>Refuse!S30+'All Recyclables'!S30</f>
        <v>11959.900000000001</v>
      </c>
      <c r="T30">
        <f>Refuse!T30+'All Recyclables'!T30</f>
        <v>12063.699999999999</v>
      </c>
      <c r="U30">
        <f>Refuse!U30+'All Recyclables'!U30</f>
        <v>10431.330000000002</v>
      </c>
      <c r="V30">
        <f>Refuse!V30+'All Recyclables'!V30</f>
        <v>10258.780000000001</v>
      </c>
      <c r="W30">
        <f>Refuse!W30+'All Recyclables'!W30</f>
        <v>10037.36</v>
      </c>
      <c r="X30">
        <f>Refuse!X30+'All Recyclables'!X30</f>
        <v>9933.4</v>
      </c>
      <c r="Y30">
        <f>Refuse!Y30+'All Recyclables'!Y30</f>
        <v>9129</v>
      </c>
      <c r="Z30">
        <f>Refuse!Z30+'All Recyclables'!Z30</f>
        <v>9270.73</v>
      </c>
      <c r="AA30">
        <f>Refuse!AA30+'All Recyclables'!AA30</f>
        <v>9395.2800000000007</v>
      </c>
      <c r="AB30">
        <f>Refuse!AB30+'All Recyclables'!AB30</f>
        <v>10083.74</v>
      </c>
      <c r="AC30">
        <f>Refuse!AC30+'All Recyclables'!AC30</f>
        <v>9912.619999999999</v>
      </c>
      <c r="AD30">
        <f>Refuse!AD30+'All Recyclables'!AD30</f>
        <v>9886.2900000000009</v>
      </c>
      <c r="AE30">
        <f>Refuse!AE30+'All Recyclables'!AE30</f>
        <v>10981.660000000002</v>
      </c>
      <c r="AF30">
        <f>Refuse!AF30+'All Recyclables'!AF30</f>
        <v>11736.57</v>
      </c>
      <c r="AG30">
        <f>Refuse!AG30+'All Recyclables'!AG30</f>
        <v>11345.08</v>
      </c>
    </row>
    <row r="31" spans="1:33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>
        <f>Refuse!L31+'All Recyclables'!L31</f>
        <v>6441.94</v>
      </c>
      <c r="M31">
        <f>Refuse!M31+'All Recyclables'!M31</f>
        <v>7479.2900000000009</v>
      </c>
      <c r="N31">
        <f>Refuse!N31+'All Recyclables'!N31</f>
        <v>7188.04</v>
      </c>
      <c r="O31">
        <f>Refuse!O31+'All Recyclables'!O31</f>
        <v>7623.7199999999993</v>
      </c>
      <c r="P31">
        <f>Refuse!P31+'All Recyclables'!P31</f>
        <v>7553.0300000000007</v>
      </c>
      <c r="Q31">
        <f>Refuse!Q31+'All Recyclables'!Q31</f>
        <v>7618.5900000000011</v>
      </c>
      <c r="R31">
        <f>Refuse!R31+'All Recyclables'!R31</f>
        <v>7903.8239999999996</v>
      </c>
      <c r="S31">
        <f>Refuse!S31+'All Recyclables'!S31</f>
        <v>7604.7699999999995</v>
      </c>
      <c r="T31">
        <f>Refuse!T31+'All Recyclables'!T31</f>
        <v>7343.090000000002</v>
      </c>
      <c r="U31">
        <f>Refuse!U31+'All Recyclables'!U31</f>
        <v>6826.84</v>
      </c>
      <c r="V31">
        <f>Refuse!V31+'All Recyclables'!V31</f>
        <v>6888.8</v>
      </c>
      <c r="W31">
        <f>Refuse!W31+'All Recyclables'!W31</f>
        <v>6882.75</v>
      </c>
      <c r="X31">
        <f>Refuse!X31+'All Recyclables'!X31</f>
        <v>6807.9000000000005</v>
      </c>
      <c r="Y31">
        <f>Refuse!Y31+'All Recyclables'!Y31</f>
        <v>6800</v>
      </c>
      <c r="Z31">
        <f>Refuse!Z31+'All Recyclables'!Z31</f>
        <v>6955.01</v>
      </c>
      <c r="AA31">
        <f>Refuse!AA31+'All Recyclables'!AA31</f>
        <v>7022.26</v>
      </c>
      <c r="AB31">
        <f>Refuse!AB31+'All Recyclables'!AB31</f>
        <v>7303.2199999999993</v>
      </c>
      <c r="AC31">
        <f>Refuse!AC31+'All Recyclables'!AC31</f>
        <v>7574.4800000000005</v>
      </c>
      <c r="AD31">
        <f>Refuse!AD31+'All Recyclables'!AD31</f>
        <v>7762.0400000000009</v>
      </c>
      <c r="AE31">
        <f>Refuse!AE31+'All Recyclables'!AE31</f>
        <v>7641.37</v>
      </c>
      <c r="AF31">
        <f>Refuse!AF31+'All Recyclables'!AF31</f>
        <v>8523.77</v>
      </c>
      <c r="AG31">
        <f>Refuse!AG31+'All Recyclables'!AG31</f>
        <v>8262.77</v>
      </c>
    </row>
    <row r="32" spans="1:33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>
        <f>Refuse!L32+'All Recyclables'!L32</f>
        <v>2966.89</v>
      </c>
      <c r="M32">
        <f>Refuse!M32+'All Recyclables'!M32</f>
        <v>2708.91</v>
      </c>
      <c r="N32">
        <f>Refuse!N32+'All Recyclables'!N32</f>
        <v>2688.13</v>
      </c>
      <c r="O32">
        <f>Refuse!O32+'All Recyclables'!O32</f>
        <v>3132.1500000000005</v>
      </c>
      <c r="P32">
        <f>Refuse!P32+'All Recyclables'!P32</f>
        <v>3015.0699999999997</v>
      </c>
      <c r="Q32">
        <f>Refuse!Q32+'All Recyclables'!Q32</f>
        <v>2936.3900000000003</v>
      </c>
      <c r="R32">
        <f>Refuse!R32+'All Recyclables'!R32</f>
        <v>3054.73</v>
      </c>
      <c r="S32">
        <f>Refuse!S32+'All Recyclables'!S32</f>
        <v>2935.6299999999997</v>
      </c>
      <c r="T32">
        <f>Refuse!T32+'All Recyclables'!T32</f>
        <v>2772.71</v>
      </c>
      <c r="U32">
        <f>Refuse!U32+'All Recyclables'!U32</f>
        <v>2518.9900000000002</v>
      </c>
      <c r="V32">
        <f>Refuse!V32+'All Recyclables'!V32</f>
        <v>2558.0199999999995</v>
      </c>
      <c r="W32">
        <f>Refuse!W32+'All Recyclables'!W32</f>
        <v>2568.7400000000002</v>
      </c>
      <c r="X32">
        <f>Refuse!X32+'All Recyclables'!X32</f>
        <v>2508.8900000000003</v>
      </c>
      <c r="Y32">
        <f>Refuse!Y32+'All Recyclables'!Y32</f>
        <v>2480.5100000000002</v>
      </c>
      <c r="Z32">
        <f>Refuse!Z32+'All Recyclables'!Z32</f>
        <v>2563.38</v>
      </c>
      <c r="AA32">
        <f>Refuse!AA32+'All Recyclables'!AA32</f>
        <v>2532.58</v>
      </c>
      <c r="AB32">
        <f>Refuse!AB32+'All Recyclables'!AB32</f>
        <v>2658.9700000000003</v>
      </c>
      <c r="AC32">
        <f>Refuse!AC32+'All Recyclables'!AC32</f>
        <v>2673.47</v>
      </c>
      <c r="AD32">
        <f>Refuse!AD32+'All Recyclables'!AD32</f>
        <v>2686.3399999999997</v>
      </c>
      <c r="AE32">
        <f>Refuse!AE32+'All Recyclables'!AE32</f>
        <v>2469.21</v>
      </c>
      <c r="AF32">
        <f>Refuse!AF32+'All Recyclables'!AF32</f>
        <v>2433.84</v>
      </c>
      <c r="AG32">
        <f>Refuse!AG32+'All Recyclables'!AG32</f>
        <v>2449.5099999999998</v>
      </c>
    </row>
    <row r="33" spans="1:33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>
        <f>Refuse!L33+'All Recyclables'!L33</f>
        <v>7913.73</v>
      </c>
      <c r="M33">
        <f>Refuse!M33+'All Recyclables'!M33</f>
        <v>9000.7799999999988</v>
      </c>
      <c r="N33">
        <f>Refuse!N33+'All Recyclables'!N33</f>
        <v>8687.0499999999993</v>
      </c>
      <c r="O33">
        <f>Refuse!O33+'All Recyclables'!O33</f>
        <v>9328.59</v>
      </c>
      <c r="P33">
        <f>Refuse!P33+'All Recyclables'!P33</f>
        <v>9339.5500000000011</v>
      </c>
      <c r="Q33">
        <f>Refuse!Q33+'All Recyclables'!Q33</f>
        <v>9208.0700000000015</v>
      </c>
      <c r="R33">
        <f>Refuse!R33+'All Recyclables'!R33</f>
        <v>9398.3700000000008</v>
      </c>
      <c r="S33">
        <f>Refuse!S33+'All Recyclables'!S33</f>
        <v>8902.17</v>
      </c>
      <c r="T33">
        <f>Refuse!T33+'All Recyclables'!T33</f>
        <v>8459.4600000000009</v>
      </c>
      <c r="U33">
        <f>Refuse!U33+'All Recyclables'!U33</f>
        <v>7529.2699999999995</v>
      </c>
      <c r="V33">
        <f>Refuse!V33+'All Recyclables'!V33</f>
        <v>7244.6600000000017</v>
      </c>
      <c r="W33">
        <f>Refuse!W33+'All Recyclables'!W33</f>
        <v>7374.87</v>
      </c>
      <c r="X33">
        <f>Refuse!X33+'All Recyclables'!X33</f>
        <v>7252.99</v>
      </c>
      <c r="Y33">
        <f>Refuse!Y33+'All Recyclables'!Y33</f>
        <v>7266.05</v>
      </c>
      <c r="Z33">
        <f>Refuse!Z33+'All Recyclables'!Z33</f>
        <v>7455.58</v>
      </c>
      <c r="AA33">
        <f>Refuse!AA33+'All Recyclables'!AA33</f>
        <v>7352.58</v>
      </c>
      <c r="AB33">
        <f>Refuse!AB33+'All Recyclables'!AB33</f>
        <v>7596.65</v>
      </c>
      <c r="AC33">
        <f>Refuse!AC33+'All Recyclables'!AC33</f>
        <v>7746.670000000001</v>
      </c>
      <c r="AD33">
        <f>Refuse!AD33+'All Recyclables'!AD33</f>
        <v>7768.6100000000006</v>
      </c>
      <c r="AE33">
        <f>Refuse!AE33+'All Recyclables'!AE33</f>
        <v>7732.6899999999987</v>
      </c>
      <c r="AF33">
        <f>Refuse!AF33+'All Recyclables'!AF33</f>
        <v>9075.7200000000012</v>
      </c>
      <c r="AG33">
        <f>Refuse!AG33+'All Recyclables'!AG33</f>
        <v>8982.51</v>
      </c>
    </row>
    <row r="34" spans="1:33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>
        <f>Refuse!L34+'All Recyclables'!L34</f>
        <v>12108.48</v>
      </c>
      <c r="M34">
        <f>Refuse!M34+'All Recyclables'!M34</f>
        <v>13419.84</v>
      </c>
      <c r="N34">
        <f>Refuse!N34+'All Recyclables'!N34</f>
        <v>14057.2</v>
      </c>
      <c r="O34">
        <f>Refuse!O34+'All Recyclables'!O34</f>
        <v>14595.339999999998</v>
      </c>
      <c r="P34">
        <f>Refuse!P34+'All Recyclables'!P34</f>
        <v>14354.750000000002</v>
      </c>
      <c r="Q34">
        <f>Refuse!Q34+'All Recyclables'!Q34</f>
        <v>13478.140000000003</v>
      </c>
      <c r="R34">
        <f>Refuse!R34+'All Recyclables'!R34</f>
        <v>13396.25</v>
      </c>
      <c r="S34">
        <f>Refuse!S34+'All Recyclables'!S34</f>
        <v>13203.729999999998</v>
      </c>
      <c r="T34">
        <f>Refuse!T34+'All Recyclables'!T34</f>
        <v>12336.329999999998</v>
      </c>
      <c r="U34">
        <f>Refuse!U34+'All Recyclables'!U34</f>
        <v>11944.009999999998</v>
      </c>
      <c r="V34">
        <f>Refuse!V34+'All Recyclables'!V34</f>
        <v>11730.13</v>
      </c>
      <c r="W34">
        <f>Refuse!W34+'All Recyclables'!W34</f>
        <v>11308.310000000001</v>
      </c>
      <c r="X34">
        <f>Refuse!X34+'All Recyclables'!X34</f>
        <v>10899.7</v>
      </c>
      <c r="Y34">
        <f>Refuse!Y34+'All Recyclables'!Y34</f>
        <v>11024.029999999999</v>
      </c>
      <c r="Z34">
        <f>Refuse!Z34+'All Recyclables'!Z34</f>
        <v>11412.949999999999</v>
      </c>
      <c r="AA34">
        <f>Refuse!AA34+'All Recyclables'!AA34</f>
        <v>11597.37</v>
      </c>
      <c r="AB34">
        <f>Refuse!AB34+'All Recyclables'!AB34</f>
        <v>12438.25</v>
      </c>
      <c r="AC34">
        <f>Refuse!AC34+'All Recyclables'!AC34</f>
        <v>13240.77</v>
      </c>
      <c r="AD34">
        <f>Refuse!AD34+'All Recyclables'!AD34</f>
        <v>13270.45</v>
      </c>
      <c r="AE34">
        <f>Refuse!AE34+'All Recyclables'!AE34</f>
        <v>13585.87</v>
      </c>
      <c r="AF34">
        <f>Refuse!AF34+'All Recyclables'!AF34</f>
        <v>15718.33</v>
      </c>
      <c r="AG34">
        <f>Refuse!AG34+'All Recyclables'!AG34</f>
        <v>16218.259999999998</v>
      </c>
    </row>
    <row r="35" spans="1:33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>
        <f>Refuse!L35+'All Recyclables'!L35</f>
        <v>11733.58</v>
      </c>
      <c r="M35">
        <f>Refuse!M35+'All Recyclables'!M35</f>
        <v>12547.39</v>
      </c>
      <c r="N35">
        <f>Refuse!N35+'All Recyclables'!N35</f>
        <v>12883.300000000001</v>
      </c>
      <c r="O35">
        <f>Refuse!O35+'All Recyclables'!O35</f>
        <v>13740.71</v>
      </c>
      <c r="P35">
        <f>Refuse!P35+'All Recyclables'!P35</f>
        <v>14250.089999999998</v>
      </c>
      <c r="Q35">
        <f>Refuse!Q35+'All Recyclables'!Q35</f>
        <v>13833.989999999998</v>
      </c>
      <c r="R35">
        <f>Refuse!R35+'All Recyclables'!R35</f>
        <v>13889.870999999999</v>
      </c>
      <c r="S35">
        <f>Refuse!S35+'All Recyclables'!S35</f>
        <v>12999.639999999998</v>
      </c>
      <c r="T35">
        <f>Refuse!T35+'All Recyclables'!T35</f>
        <v>12605.69</v>
      </c>
      <c r="U35">
        <f>Refuse!U35+'All Recyclables'!U35</f>
        <v>12077.55</v>
      </c>
      <c r="V35">
        <f>Refuse!V35+'All Recyclables'!V35</f>
        <v>12026.43</v>
      </c>
      <c r="W35">
        <f>Refuse!W35+'All Recyclables'!W35</f>
        <v>6903.02</v>
      </c>
      <c r="X35">
        <f>Refuse!X35+'All Recyclables'!X35</f>
        <v>3620.92</v>
      </c>
      <c r="Y35">
        <f>Refuse!Y35+'All Recyclables'!Y35</f>
        <v>3804.86</v>
      </c>
      <c r="Z35">
        <f>Refuse!Z35+'All Recyclables'!Z35</f>
        <v>3840.42</v>
      </c>
      <c r="AA35">
        <f>Refuse!AA35+'All Recyclables'!AA35</f>
        <v>3942.4700000000003</v>
      </c>
      <c r="AB35">
        <f>Refuse!AB35+'All Recyclables'!AB35</f>
        <v>3885.98</v>
      </c>
      <c r="AC35">
        <f>Refuse!AC35+'All Recyclables'!AC35</f>
        <v>3823.86</v>
      </c>
      <c r="AD35">
        <f>Refuse!AD35+'All Recyclables'!AD35</f>
        <v>13678.98</v>
      </c>
      <c r="AE35">
        <f>Refuse!AE35+'All Recyclables'!AE35</f>
        <v>10241.33</v>
      </c>
      <c r="AF35">
        <f>Refuse!AF35+'All Recyclables'!AF35</f>
        <v>11466.18</v>
      </c>
      <c r="AG35">
        <f>Refuse!AG35+'All Recyclables'!AG35</f>
        <v>11556.730000000001</v>
      </c>
    </row>
    <row r="36" spans="1:33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>
        <f>Refuse!L36+'All Recyclables'!L36</f>
        <v>4567.49</v>
      </c>
      <c r="M36">
        <f>Refuse!M36+'All Recyclables'!M36</f>
        <v>4911.05</v>
      </c>
      <c r="N36">
        <f>Refuse!N36+'All Recyclables'!N36</f>
        <v>4925.75</v>
      </c>
      <c r="O36">
        <f>Refuse!O36+'All Recyclables'!O36</f>
        <v>5083.7</v>
      </c>
      <c r="P36">
        <f>Refuse!P36+'All Recyclables'!P36</f>
        <v>5140.71</v>
      </c>
      <c r="Q36">
        <f>Refuse!Q36+'All Recyclables'!Q36</f>
        <v>5064.6100000000006</v>
      </c>
      <c r="R36">
        <f>Refuse!R36+'All Recyclables'!R36</f>
        <v>4597.51</v>
      </c>
      <c r="S36">
        <f>Refuse!S36+'All Recyclables'!S36</f>
        <v>4510.93</v>
      </c>
      <c r="T36">
        <f>Refuse!T36+'All Recyclables'!T36</f>
        <v>4559.0099999999993</v>
      </c>
      <c r="U36">
        <f>Refuse!U36+'All Recyclables'!U36</f>
        <v>5104.97</v>
      </c>
      <c r="V36">
        <f>Refuse!V36+'All Recyclables'!V36</f>
        <v>4684.1900000000005</v>
      </c>
      <c r="W36">
        <f>Refuse!W36+'All Recyclables'!W36</f>
        <v>5031.12</v>
      </c>
      <c r="X36">
        <f>Refuse!X36+'All Recyclables'!X36</f>
        <v>4954.95</v>
      </c>
      <c r="Y36">
        <f>Refuse!Y36+'All Recyclables'!Y36</f>
        <v>4969.3</v>
      </c>
      <c r="Z36">
        <f>Refuse!Z36+'All Recyclables'!Z36</f>
        <v>4990.2999999999993</v>
      </c>
      <c r="AA36">
        <f>Refuse!AA36+'All Recyclables'!AA36</f>
        <v>3848.39</v>
      </c>
      <c r="AB36">
        <f>Refuse!AB36+'All Recyclables'!AB36</f>
        <v>4653.95</v>
      </c>
      <c r="AC36">
        <f>Refuse!AC36+'All Recyclables'!AC36</f>
        <v>5346.16</v>
      </c>
      <c r="AD36">
        <f>Refuse!AD36+'All Recyclables'!AD36</f>
        <v>5578.16</v>
      </c>
      <c r="AE36">
        <f>Refuse!AE36+'All Recyclables'!AE36</f>
        <v>5517.91</v>
      </c>
      <c r="AF36">
        <f>Refuse!AF36+'All Recyclables'!AF36</f>
        <v>6092.61</v>
      </c>
      <c r="AG36">
        <f>Refuse!AG36+'All Recyclables'!AG36</f>
        <v>5967.59</v>
      </c>
    </row>
    <row r="37" spans="1:33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>
        <f>Refuse!L37+'All Recyclables'!L37</f>
        <v>2741.1800000000003</v>
      </c>
      <c r="M37">
        <f>Refuse!M37+'All Recyclables'!M37</f>
        <v>2262.63</v>
      </c>
      <c r="N37">
        <f>Refuse!N37+'All Recyclables'!N37</f>
        <v>2955.24</v>
      </c>
      <c r="O37">
        <f>Refuse!O37+'All Recyclables'!O37</f>
        <v>2946.83</v>
      </c>
      <c r="P37">
        <f>Refuse!P37+'All Recyclables'!P37</f>
        <v>3587.4100000000003</v>
      </c>
      <c r="Q37">
        <f>Refuse!Q37+'All Recyclables'!Q37</f>
        <v>3359.74</v>
      </c>
      <c r="R37">
        <f>Refuse!R37+'All Recyclables'!R37</f>
        <v>3217.16</v>
      </c>
      <c r="S37">
        <f>Refuse!S37+'All Recyclables'!S37</f>
        <v>3035.81</v>
      </c>
      <c r="T37">
        <f>Refuse!T37+'All Recyclables'!T37</f>
        <v>2989.7500000000005</v>
      </c>
      <c r="U37">
        <f>Refuse!U37+'All Recyclables'!U37</f>
        <v>3012.23</v>
      </c>
      <c r="V37">
        <f>Refuse!V37+'All Recyclables'!V37</f>
        <v>3049.71</v>
      </c>
      <c r="W37">
        <f>Refuse!W37+'All Recyclables'!W37</f>
        <v>2994.42</v>
      </c>
      <c r="X37">
        <f>Refuse!X37+'All Recyclables'!X37</f>
        <v>2952.97</v>
      </c>
      <c r="Y37">
        <f>Refuse!Y37+'All Recyclables'!Y37</f>
        <v>2941.1000000000004</v>
      </c>
      <c r="Z37">
        <f>Refuse!Z37+'All Recyclables'!Z37</f>
        <v>2965.8999999999996</v>
      </c>
      <c r="AA37">
        <f>Refuse!AA37+'All Recyclables'!AA37</f>
        <v>3017.25</v>
      </c>
      <c r="AB37">
        <f>Refuse!AB37+'All Recyclables'!AB37</f>
        <v>3066.0899999999997</v>
      </c>
      <c r="AC37">
        <f>Refuse!AC37+'All Recyclables'!AC37</f>
        <v>3297.2299999999996</v>
      </c>
      <c r="AD37">
        <f>Refuse!AD37+'All Recyclables'!AD37</f>
        <v>3297.88</v>
      </c>
      <c r="AE37">
        <f>Refuse!AE37+'All Recyclables'!AE37</f>
        <v>3161.1299999999997</v>
      </c>
      <c r="AF37">
        <f>Refuse!AF37+'All Recyclables'!AF37</f>
        <v>3579.4</v>
      </c>
      <c r="AG37">
        <f>Refuse!AG37+'All Recyclables'!AG37</f>
        <v>3691.81</v>
      </c>
    </row>
    <row r="38" spans="1:33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>
        <f>Refuse!L38+'All Recyclables'!L38</f>
        <v>4085.5800000000004</v>
      </c>
      <c r="M38">
        <f>Refuse!M38+'All Recyclables'!M38</f>
        <v>6442.25</v>
      </c>
      <c r="N38">
        <f>Refuse!N38+'All Recyclables'!N38</f>
        <v>7319.16</v>
      </c>
      <c r="O38">
        <f>Refuse!O38+'All Recyclables'!O38</f>
        <v>7900.17</v>
      </c>
      <c r="P38">
        <f>Refuse!P38+'All Recyclables'!P38</f>
        <v>7305.2000000000007</v>
      </c>
      <c r="Q38">
        <f>Refuse!Q38+'All Recyclables'!Q38</f>
        <v>7109.24</v>
      </c>
      <c r="R38">
        <f>Refuse!R38+'All Recyclables'!R38</f>
        <v>7383.2299999999987</v>
      </c>
      <c r="S38">
        <f>Refuse!S38+'All Recyclables'!S38</f>
        <v>7292.36</v>
      </c>
      <c r="T38">
        <f>Refuse!T38+'All Recyclables'!T38</f>
        <v>7104.39</v>
      </c>
      <c r="U38">
        <f>Refuse!U38+'All Recyclables'!U38</f>
        <v>6508.96</v>
      </c>
      <c r="V38">
        <f>Refuse!V38+'All Recyclables'!V38</f>
        <v>6426.4</v>
      </c>
      <c r="W38">
        <f>Refuse!W38+'All Recyclables'!W38</f>
        <v>6248.7100000000009</v>
      </c>
      <c r="X38">
        <f>Refuse!X38+'All Recyclables'!X38</f>
        <v>6480.87</v>
      </c>
      <c r="Y38">
        <f>Refuse!Y38+'All Recyclables'!Y38</f>
        <v>6290.5300000000007</v>
      </c>
      <c r="Z38">
        <f>Refuse!Z38+'All Recyclables'!Z38</f>
        <v>6461.63</v>
      </c>
      <c r="AA38">
        <f>Refuse!AA38+'All Recyclables'!AA38</f>
        <v>6510.64</v>
      </c>
      <c r="AB38">
        <f>Refuse!AB38+'All Recyclables'!AB38</f>
        <v>6770.37</v>
      </c>
      <c r="AC38">
        <f>Refuse!AC38+'All Recyclables'!AC38</f>
        <v>6827.32</v>
      </c>
      <c r="AD38">
        <f>Refuse!AD38+'All Recyclables'!AD38</f>
        <v>6978.1100000000006</v>
      </c>
      <c r="AE38">
        <f>Refuse!AE38+'All Recyclables'!AE38</f>
        <v>6710.88</v>
      </c>
      <c r="AF38">
        <f>Refuse!AF38+'All Recyclables'!AF38</f>
        <v>7337.27</v>
      </c>
      <c r="AG38">
        <f>Refuse!AG38+'All Recyclables'!AG38</f>
        <v>7159.15</v>
      </c>
    </row>
    <row r="39" spans="1:33" x14ac:dyDescent="0.25">
      <c r="A39" s="3" t="s">
        <v>1</v>
      </c>
      <c r="B39">
        <f>Refuse!B39+'All Recyclables'!B39</f>
        <v>266539</v>
      </c>
      <c r="C39">
        <f>Refuse!C39+'All Recyclables'!C39</f>
        <v>307872</v>
      </c>
      <c r="D39">
        <f>Refuse!D39+'All Recyclables'!D39</f>
        <v>240741</v>
      </c>
      <c r="E39">
        <f>Refuse!E39+'All Recyclables'!E39</f>
        <v>163619.94</v>
      </c>
      <c r="F39">
        <f>Refuse!F39+'All Recyclables'!F39</f>
        <v>216250.96</v>
      </c>
      <c r="G39">
        <f>Refuse!G39+'All Recyclables'!G39</f>
        <v>154747.31</v>
      </c>
      <c r="H39">
        <f>Refuse!H39+'All Recyclables'!H39</f>
        <v>217842.80000000002</v>
      </c>
      <c r="I39">
        <f>Refuse!I39+'All Recyclables'!I39</f>
        <v>184525.02000000002</v>
      </c>
      <c r="J39">
        <f>Refuse!J39+'All Recyclables'!J39</f>
        <v>220584.61000000002</v>
      </c>
      <c r="K39">
        <f>Refuse!K39+'All Recyclables'!K39</f>
        <v>221370.87000000002</v>
      </c>
      <c r="L39">
        <f>SUM(L4:L38)</f>
        <v>228686.92</v>
      </c>
      <c r="M39">
        <f t="shared" ref="M39:AG39" si="0">SUM(M4:M38)</f>
        <v>244255.97999999998</v>
      </c>
      <c r="N39">
        <f t="shared" si="0"/>
        <v>233629.08999999997</v>
      </c>
      <c r="O39">
        <f t="shared" si="0"/>
        <v>245923.54700000002</v>
      </c>
      <c r="P39">
        <f t="shared" si="0"/>
        <v>252222.68</v>
      </c>
      <c r="Q39">
        <f t="shared" si="0"/>
        <v>247042.66000000003</v>
      </c>
      <c r="R39">
        <f t="shared" si="0"/>
        <v>245331.15500000003</v>
      </c>
      <c r="S39">
        <f t="shared" si="0"/>
        <v>233072.46999999997</v>
      </c>
      <c r="T39">
        <f t="shared" si="0"/>
        <v>225552.63999999998</v>
      </c>
      <c r="U39">
        <f t="shared" si="0"/>
        <v>213440.11999999997</v>
      </c>
      <c r="V39">
        <f t="shared" si="0"/>
        <v>210359.28999999995</v>
      </c>
      <c r="W39">
        <f t="shared" si="0"/>
        <v>203591.06999999998</v>
      </c>
      <c r="X39">
        <f t="shared" si="0"/>
        <v>197500.56000000003</v>
      </c>
      <c r="Y39">
        <f t="shared" si="0"/>
        <v>195305.72999999998</v>
      </c>
      <c r="Z39">
        <f t="shared" si="0"/>
        <v>198936.12000000005</v>
      </c>
      <c r="AA39">
        <f t="shared" si="0"/>
        <v>198281.03</v>
      </c>
      <c r="AB39">
        <f t="shared" si="0"/>
        <v>203127.36000000002</v>
      </c>
      <c r="AC39">
        <f t="shared" si="0"/>
        <v>206108.61000000002</v>
      </c>
      <c r="AD39">
        <f t="shared" si="0"/>
        <v>218976.78999999998</v>
      </c>
      <c r="AE39">
        <f t="shared" si="0"/>
        <v>212920.73999999996</v>
      </c>
      <c r="AF39">
        <f t="shared" si="0"/>
        <v>240544.72999999992</v>
      </c>
      <c r="AG39">
        <f t="shared" si="0"/>
        <v>237765.84999999998</v>
      </c>
    </row>
    <row r="42" spans="1:33" x14ac:dyDescent="0.25">
      <c r="J42">
        <f>SUM(J39:M39)</f>
        <v>914898.38</v>
      </c>
      <c r="N42">
        <f>SUM(N39:Q39)</f>
        <v>978817.97700000007</v>
      </c>
    </row>
    <row r="43" spans="1:33" x14ac:dyDescent="0.25">
      <c r="J43">
        <f>J42/4</f>
        <v>228724.595</v>
      </c>
      <c r="N43">
        <f>N42/4</f>
        <v>244704.49425000002</v>
      </c>
    </row>
    <row r="44" spans="1:33" x14ac:dyDescent="0.25">
      <c r="J44">
        <f>J43/1.1</f>
        <v>207931.44999999998</v>
      </c>
      <c r="N44">
        <f>N43/1.1</f>
        <v>222458.63113636363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topLeftCell="AE1" workbookViewId="0">
      <selection activeCell="AM21" sqref="AM21"/>
    </sheetView>
  </sheetViews>
  <sheetFormatPr defaultColWidth="15.140625" defaultRowHeight="15" customHeight="1" x14ac:dyDescent="0.25"/>
  <cols>
    <col min="1" max="17" width="7.5703125" customWidth="1"/>
    <col min="18" max="18" width="16.5703125" customWidth="1"/>
    <col min="19" max="29" width="7.5703125" customWidth="1"/>
  </cols>
  <sheetData>
    <row r="1" spans="1:24" ht="15" customHeight="1" x14ac:dyDescent="0.25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R1" s="9"/>
    </row>
    <row r="2" spans="1:24" ht="15" customHeight="1" x14ac:dyDescent="0.25">
      <c r="R2" s="9" t="s">
        <v>7</v>
      </c>
      <c r="U2" s="10" t="s">
        <v>8</v>
      </c>
      <c r="V2" s="10" t="s">
        <v>8</v>
      </c>
      <c r="W2" s="10" t="s">
        <v>8</v>
      </c>
      <c r="X2" s="10" t="s">
        <v>8</v>
      </c>
    </row>
    <row r="3" spans="1:24" ht="15" customHeight="1" x14ac:dyDescent="0.25">
      <c r="A3" s="3"/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11">
        <v>2006</v>
      </c>
      <c r="S3" s="3">
        <v>2007</v>
      </c>
      <c r="T3" s="3">
        <v>2008</v>
      </c>
      <c r="U3" s="12">
        <v>2009</v>
      </c>
      <c r="V3" s="12">
        <v>2010</v>
      </c>
      <c r="W3" s="12">
        <v>2011</v>
      </c>
      <c r="X3" s="12">
        <v>2012</v>
      </c>
    </row>
    <row r="4" spans="1:24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v>93.02</v>
      </c>
      <c r="O4">
        <v>78.28</v>
      </c>
      <c r="P4">
        <v>115.34</v>
      </c>
      <c r="Q4">
        <v>95.919999999999987</v>
      </c>
      <c r="R4" s="9">
        <v>79.289999999999992</v>
      </c>
      <c r="S4">
        <v>65.97999999999999</v>
      </c>
      <c r="T4">
        <v>63.9</v>
      </c>
    </row>
    <row r="5" spans="1:24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v>40.67</v>
      </c>
      <c r="O5">
        <v>74.62</v>
      </c>
      <c r="P5">
        <v>89.359999999999985</v>
      </c>
      <c r="Q5">
        <v>44.290000000000006</v>
      </c>
      <c r="R5" s="9">
        <v>22</v>
      </c>
      <c r="S5">
        <v>40.459999999999994</v>
      </c>
      <c r="T5">
        <v>32.949999999999996</v>
      </c>
    </row>
    <row r="6" spans="1:24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v>84.52</v>
      </c>
      <c r="O6">
        <v>93.03</v>
      </c>
      <c r="P6">
        <v>66.279999999999987</v>
      </c>
      <c r="Q6">
        <v>66.8</v>
      </c>
      <c r="R6" s="9">
        <v>60.95</v>
      </c>
      <c r="S6">
        <v>80.710000000000008</v>
      </c>
      <c r="T6">
        <v>43.279999999999994</v>
      </c>
    </row>
    <row r="7" spans="1:24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118.39</v>
      </c>
      <c r="O7">
        <v>75.460000000000008</v>
      </c>
      <c r="P7">
        <v>83.16</v>
      </c>
      <c r="Q7">
        <v>79.839999999999989</v>
      </c>
      <c r="R7" s="9">
        <v>94.46</v>
      </c>
      <c r="S7">
        <v>88.129999999999981</v>
      </c>
      <c r="T7">
        <v>75.930000000000021</v>
      </c>
    </row>
    <row r="8" spans="1:24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v>76.06</v>
      </c>
      <c r="O8">
        <v>109.28</v>
      </c>
      <c r="P8">
        <v>116.52</v>
      </c>
      <c r="Q8">
        <v>132.75</v>
      </c>
      <c r="R8" s="9">
        <v>71.649999999999991</v>
      </c>
      <c r="S8">
        <v>78.520000000000024</v>
      </c>
      <c r="T8">
        <v>74.52000000000001</v>
      </c>
    </row>
    <row r="9" spans="1:24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v>43.11</v>
      </c>
      <c r="O9">
        <v>60.209999999999987</v>
      </c>
      <c r="P9">
        <v>65.459999999999994</v>
      </c>
      <c r="Q9">
        <v>64.75</v>
      </c>
      <c r="R9" s="9">
        <v>36.86</v>
      </c>
      <c r="S9">
        <v>43.49</v>
      </c>
      <c r="T9">
        <v>42.85</v>
      </c>
    </row>
    <row r="10" spans="1:24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v>137.56</v>
      </c>
      <c r="O10">
        <v>112.74000000000002</v>
      </c>
      <c r="P10">
        <v>146.97999999999999</v>
      </c>
      <c r="Q10">
        <v>141.87</v>
      </c>
      <c r="R10" s="9">
        <v>141.60999999999999</v>
      </c>
      <c r="S10">
        <v>112.82999999999998</v>
      </c>
      <c r="T10">
        <v>85.16</v>
      </c>
    </row>
    <row r="11" spans="1:24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86.34</v>
      </c>
      <c r="O11">
        <v>113.89999999999999</v>
      </c>
      <c r="P11">
        <v>117.48000000000002</v>
      </c>
      <c r="Q11">
        <v>151.37999999999997</v>
      </c>
      <c r="R11" s="9">
        <v>96.94</v>
      </c>
      <c r="S11">
        <v>87.78</v>
      </c>
      <c r="T11">
        <v>88.690000000000012</v>
      </c>
    </row>
    <row r="12" spans="1:24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60.79</v>
      </c>
      <c r="O12">
        <v>79.690000000000012</v>
      </c>
      <c r="P12">
        <v>73.38</v>
      </c>
      <c r="Q12">
        <v>53.300000000000004</v>
      </c>
      <c r="R12" s="9">
        <v>60.210000000000008</v>
      </c>
      <c r="S12">
        <v>45.03</v>
      </c>
      <c r="T12">
        <v>34.42</v>
      </c>
    </row>
    <row r="13" spans="1:24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123.37</v>
      </c>
      <c r="O13">
        <v>109.54000000000002</v>
      </c>
      <c r="P13">
        <v>131.69999999999996</v>
      </c>
      <c r="Q13">
        <v>102.20000000000002</v>
      </c>
      <c r="R13" s="9">
        <v>100.15</v>
      </c>
      <c r="S13">
        <v>51.410000000000004</v>
      </c>
      <c r="T13">
        <v>58.459999999999994</v>
      </c>
    </row>
    <row r="14" spans="1:24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223.71</v>
      </c>
      <c r="O14">
        <v>167.78</v>
      </c>
      <c r="P14">
        <v>193.31</v>
      </c>
      <c r="Q14">
        <v>185.51999999999998</v>
      </c>
      <c r="R14" s="9">
        <v>150.10999999999996</v>
      </c>
      <c r="S14">
        <v>124.21999999999998</v>
      </c>
      <c r="T14">
        <v>121.64999999999998</v>
      </c>
    </row>
    <row r="15" spans="1:24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125.04</v>
      </c>
      <c r="O15">
        <v>129.49</v>
      </c>
      <c r="P15">
        <v>147.76</v>
      </c>
      <c r="Q15">
        <v>99.059999999999988</v>
      </c>
      <c r="R15" s="9">
        <v>93.99</v>
      </c>
      <c r="S15">
        <v>96.43</v>
      </c>
      <c r="T15">
        <v>84.179999999999993</v>
      </c>
    </row>
    <row r="16" spans="1:24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120.95</v>
      </c>
      <c r="O16">
        <v>166.23</v>
      </c>
      <c r="P16">
        <v>173.11999999999998</v>
      </c>
      <c r="Q16">
        <v>126.66</v>
      </c>
      <c r="R16" s="9">
        <v>124.67999999999999</v>
      </c>
      <c r="S16">
        <v>101.50999999999999</v>
      </c>
      <c r="T16">
        <v>52.23</v>
      </c>
    </row>
    <row r="17" spans="1:20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>
        <v>154.91</v>
      </c>
      <c r="O17">
        <v>141.57</v>
      </c>
      <c r="P17">
        <v>166.02</v>
      </c>
      <c r="Q17">
        <v>187.28</v>
      </c>
      <c r="R17" s="9">
        <v>141.80000000000001</v>
      </c>
      <c r="S17">
        <v>137.54</v>
      </c>
      <c r="T17">
        <v>130.66</v>
      </c>
    </row>
    <row r="18" spans="1:20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v>93.49</v>
      </c>
      <c r="O18">
        <v>116.91999999999999</v>
      </c>
      <c r="P18">
        <v>95.37</v>
      </c>
      <c r="Q18">
        <v>98.79</v>
      </c>
      <c r="R18" s="9">
        <v>73.510000000000005</v>
      </c>
      <c r="S18">
        <v>66.91</v>
      </c>
      <c r="T18">
        <v>68.72</v>
      </c>
    </row>
    <row r="19" spans="1:20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55.27</v>
      </c>
      <c r="O19">
        <v>58.21</v>
      </c>
      <c r="P19">
        <v>65.75</v>
      </c>
      <c r="Q19">
        <v>73.830000000000013</v>
      </c>
      <c r="R19" s="9">
        <v>62.98</v>
      </c>
      <c r="S19">
        <v>57.050000000000004</v>
      </c>
      <c r="T19">
        <v>62.42</v>
      </c>
    </row>
    <row r="20" spans="1:20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129.12</v>
      </c>
      <c r="O20">
        <v>57.260000000000005</v>
      </c>
      <c r="P20">
        <v>49.5</v>
      </c>
      <c r="Q20">
        <v>47.93</v>
      </c>
      <c r="R20" s="9">
        <v>43.150000000000006</v>
      </c>
      <c r="S20">
        <v>79.320000000000007</v>
      </c>
      <c r="T20">
        <v>63.719999999999985</v>
      </c>
    </row>
    <row r="21" spans="1:20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146.86000000000001</v>
      </c>
      <c r="O21">
        <v>159.34</v>
      </c>
      <c r="P21">
        <v>136.88999999999999</v>
      </c>
      <c r="Q21">
        <v>90.23</v>
      </c>
      <c r="R21" s="9">
        <v>103.42</v>
      </c>
      <c r="S21">
        <v>106.98000000000002</v>
      </c>
      <c r="T21">
        <v>68.349999999999994</v>
      </c>
    </row>
    <row r="22" spans="1:20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v>85.74</v>
      </c>
      <c r="O22">
        <v>90.47999999999999</v>
      </c>
      <c r="P22">
        <v>115.96000000000001</v>
      </c>
      <c r="Q22">
        <v>71.360000000000014</v>
      </c>
      <c r="R22" s="9">
        <v>80.720000000000013</v>
      </c>
      <c r="S22">
        <v>39.049999999999997</v>
      </c>
      <c r="T22">
        <v>44.88000000000001</v>
      </c>
    </row>
    <row r="23" spans="1:20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v>175.34</v>
      </c>
      <c r="O23">
        <v>127.30000000000001</v>
      </c>
      <c r="P23">
        <v>140.09</v>
      </c>
      <c r="Q23">
        <v>151.22</v>
      </c>
      <c r="R23" s="9">
        <v>130.39999999999998</v>
      </c>
      <c r="S23">
        <v>73.019999999999982</v>
      </c>
      <c r="T23">
        <v>71.399999999999991</v>
      </c>
    </row>
    <row r="24" spans="1:20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v>37.590000000000003</v>
      </c>
      <c r="O24">
        <v>31.53</v>
      </c>
      <c r="P24">
        <v>46.449999999999996</v>
      </c>
      <c r="Q24">
        <v>67</v>
      </c>
      <c r="R24" s="9">
        <v>37.360000000000007</v>
      </c>
      <c r="S24">
        <v>55.519999999999996</v>
      </c>
      <c r="T24">
        <v>59.11</v>
      </c>
    </row>
    <row r="25" spans="1:20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v>55.5</v>
      </c>
      <c r="O25">
        <v>43.440000000000005</v>
      </c>
      <c r="P25">
        <v>58.730000000000004</v>
      </c>
      <c r="Q25">
        <v>52.259999999999991</v>
      </c>
      <c r="R25" s="9">
        <v>39.18</v>
      </c>
      <c r="S25">
        <v>33.230000000000004</v>
      </c>
      <c r="T25">
        <v>22.429999999999996</v>
      </c>
    </row>
    <row r="26" spans="1:20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22.9</v>
      </c>
      <c r="O26">
        <v>36.200000000000003</v>
      </c>
      <c r="P26">
        <v>18.599999999999998</v>
      </c>
      <c r="Q26">
        <v>40.159999999999997</v>
      </c>
      <c r="R26" s="9">
        <v>17.68</v>
      </c>
      <c r="S26">
        <v>12.760000000000002</v>
      </c>
      <c r="T26">
        <v>8.9700000000000006</v>
      </c>
    </row>
    <row r="27" spans="1:20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>
        <v>33.93</v>
      </c>
      <c r="O27">
        <v>31.369999999999997</v>
      </c>
      <c r="P27">
        <v>44.73</v>
      </c>
      <c r="Q27">
        <v>38.71</v>
      </c>
      <c r="R27" s="9">
        <v>54.65</v>
      </c>
      <c r="S27">
        <v>32.54</v>
      </c>
      <c r="T27">
        <v>19</v>
      </c>
    </row>
    <row r="28" spans="1:20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>
        <v>75.510000000000005</v>
      </c>
      <c r="O28">
        <v>66.16</v>
      </c>
      <c r="P28">
        <v>61.51</v>
      </c>
      <c r="Q28">
        <v>67.669999999999987</v>
      </c>
      <c r="R28" s="9">
        <v>69.36</v>
      </c>
      <c r="S28">
        <v>66.710000000000008</v>
      </c>
      <c r="T28">
        <v>65.52000000000001</v>
      </c>
    </row>
    <row r="29" spans="1:20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v>131.54</v>
      </c>
      <c r="O29">
        <v>146.63999999999999</v>
      </c>
      <c r="P29">
        <v>140.27999999999997</v>
      </c>
      <c r="Q29">
        <v>139.36000000000001</v>
      </c>
      <c r="R29" s="9">
        <v>126.72999999999998</v>
      </c>
      <c r="S29">
        <v>73.17</v>
      </c>
      <c r="T29">
        <v>81.110000000000014</v>
      </c>
    </row>
    <row r="30" spans="1:20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226.58</v>
      </c>
      <c r="O30">
        <v>180.18999999999997</v>
      </c>
      <c r="P30">
        <v>188.48</v>
      </c>
      <c r="Q30">
        <v>169.64000000000001</v>
      </c>
      <c r="R30" s="9">
        <v>142.47</v>
      </c>
      <c r="S30">
        <v>122.24999999999999</v>
      </c>
      <c r="T30">
        <v>105.55000000000003</v>
      </c>
    </row>
    <row r="31" spans="1:20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>
        <v>61.87</v>
      </c>
      <c r="O31">
        <v>71.459999999999994</v>
      </c>
      <c r="P31">
        <v>107.58000000000001</v>
      </c>
      <c r="Q31">
        <v>89.389999999999986</v>
      </c>
      <c r="R31" s="9">
        <v>68.81</v>
      </c>
      <c r="S31">
        <v>56.84</v>
      </c>
      <c r="T31">
        <v>32.67</v>
      </c>
    </row>
    <row r="32" spans="1:20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v>58.14</v>
      </c>
      <c r="O32">
        <v>43.760000000000005</v>
      </c>
      <c r="P32">
        <v>32.800000000000004</v>
      </c>
      <c r="Q32">
        <v>42.379999999999995</v>
      </c>
      <c r="R32" s="9">
        <v>34.229999999999997</v>
      </c>
      <c r="S32">
        <v>28.13</v>
      </c>
      <c r="T32">
        <v>21.979999999999997</v>
      </c>
    </row>
    <row r="33" spans="1:24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>
        <v>101</v>
      </c>
      <c r="O33">
        <v>74.360000000000014</v>
      </c>
      <c r="P33">
        <v>76.67</v>
      </c>
      <c r="Q33">
        <v>64.61999999999999</v>
      </c>
      <c r="R33" s="9">
        <v>72.06</v>
      </c>
      <c r="S33">
        <v>58.41</v>
      </c>
      <c r="T33">
        <v>61.35</v>
      </c>
    </row>
    <row r="34" spans="1:24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v>198.23</v>
      </c>
      <c r="O34">
        <v>165.79</v>
      </c>
      <c r="P34">
        <v>61.45</v>
      </c>
      <c r="Q34">
        <v>46.350000000000009</v>
      </c>
      <c r="R34" s="9">
        <v>62.44</v>
      </c>
      <c r="S34">
        <v>107.72999999999999</v>
      </c>
      <c r="T34">
        <v>36.75</v>
      </c>
    </row>
    <row r="35" spans="1:24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v>156.78</v>
      </c>
      <c r="O35">
        <v>167.91</v>
      </c>
      <c r="P35">
        <v>206.77999999999997</v>
      </c>
      <c r="Q35">
        <v>171.10000000000002</v>
      </c>
      <c r="R35" s="9">
        <v>145.88</v>
      </c>
      <c r="S35">
        <v>99.080000000000013</v>
      </c>
      <c r="T35">
        <v>118.74999999999997</v>
      </c>
    </row>
    <row r="36" spans="1:24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>
        <v>69.59</v>
      </c>
      <c r="O36">
        <v>68.240000000000009</v>
      </c>
      <c r="P36">
        <v>80.899999999999991</v>
      </c>
      <c r="Q36">
        <v>83.31</v>
      </c>
      <c r="R36" s="9">
        <v>68.97999999999999</v>
      </c>
      <c r="S36">
        <v>43.33</v>
      </c>
      <c r="T36">
        <v>44.11</v>
      </c>
    </row>
    <row r="37" spans="1:24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>
        <v>45.2</v>
      </c>
      <c r="O37">
        <v>45.530000000000008</v>
      </c>
      <c r="P37">
        <v>53.830000000000005</v>
      </c>
      <c r="Q37">
        <v>52.230000000000004</v>
      </c>
      <c r="R37" s="9">
        <v>56.179999999999986</v>
      </c>
      <c r="S37">
        <v>23.490000000000002</v>
      </c>
      <c r="T37">
        <v>32.44</v>
      </c>
    </row>
    <row r="38" spans="1:24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v>60.83</v>
      </c>
      <c r="O38">
        <v>54.3</v>
      </c>
      <c r="P38">
        <v>67.72</v>
      </c>
      <c r="Q38">
        <v>46.079999999999991</v>
      </c>
      <c r="R38" s="9">
        <v>46.610000000000007</v>
      </c>
      <c r="S38">
        <v>37.19</v>
      </c>
      <c r="T38">
        <v>35.1</v>
      </c>
    </row>
    <row r="39" spans="1:24" ht="15" customHeight="1" x14ac:dyDescent="0.25">
      <c r="A39" s="3" t="s">
        <v>1</v>
      </c>
      <c r="B39" s="3"/>
      <c r="C39" s="3"/>
      <c r="D39" s="3"/>
      <c r="E39" s="3"/>
      <c r="F39" s="3">
        <v>22288.48</v>
      </c>
      <c r="G39" s="3">
        <v>35019.120000000003</v>
      </c>
      <c r="H39" s="3">
        <v>58212.4</v>
      </c>
      <c r="I39" s="3">
        <v>51092.9</v>
      </c>
      <c r="J39" s="3">
        <v>41217.97</v>
      </c>
      <c r="K39" s="3">
        <v>31091.360000000001</v>
      </c>
      <c r="L39" s="3">
        <v>35692.58</v>
      </c>
      <c r="M39" s="3">
        <v>40798.400000000001</v>
      </c>
      <c r="N39">
        <f t="shared" ref="N39:X39" si="0">SUM(N4:N38)</f>
        <v>3509.4500000000003</v>
      </c>
      <c r="O39">
        <f t="shared" si="0"/>
        <v>3348.2100000000005</v>
      </c>
      <c r="P39">
        <f t="shared" si="0"/>
        <v>3535.9399999999996</v>
      </c>
      <c r="Q39">
        <f t="shared" si="0"/>
        <v>3235.2399999999993</v>
      </c>
      <c r="R39" s="9">
        <f t="shared" si="0"/>
        <v>2811.5</v>
      </c>
      <c r="S39">
        <f t="shared" si="0"/>
        <v>2426.7499999999995</v>
      </c>
      <c r="T39">
        <f t="shared" si="0"/>
        <v>2113.21</v>
      </c>
      <c r="U39">
        <f t="shared" si="0"/>
        <v>0</v>
      </c>
      <c r="V39">
        <f t="shared" si="0"/>
        <v>0</v>
      </c>
      <c r="W39">
        <f t="shared" si="0"/>
        <v>0</v>
      </c>
      <c r="X39">
        <f t="shared" si="0"/>
        <v>0</v>
      </c>
    </row>
    <row r="40" spans="1:24" ht="15" customHeight="1" x14ac:dyDescent="0.25">
      <c r="R40" s="9"/>
    </row>
    <row r="41" spans="1:24" ht="15" customHeight="1" x14ac:dyDescent="0.25">
      <c r="R41" s="9"/>
    </row>
    <row r="42" spans="1:24" ht="15" customHeight="1" x14ac:dyDescent="0.25">
      <c r="R42" s="9"/>
    </row>
    <row r="43" spans="1:24" ht="15" customHeight="1" x14ac:dyDescent="0.25">
      <c r="R43" s="9"/>
    </row>
    <row r="44" spans="1:24" ht="15" customHeight="1" x14ac:dyDescent="0.25">
      <c r="R44" s="9"/>
    </row>
    <row r="45" spans="1:24" ht="15" customHeight="1" x14ac:dyDescent="0.25">
      <c r="R45" s="9"/>
    </row>
    <row r="46" spans="1:24" ht="15" customHeight="1" x14ac:dyDescent="0.25">
      <c r="R46" s="9"/>
    </row>
    <row r="47" spans="1:24" ht="15" customHeight="1" x14ac:dyDescent="0.25">
      <c r="R47" s="9"/>
    </row>
    <row r="48" spans="1:24" ht="15" customHeight="1" x14ac:dyDescent="0.25">
      <c r="R48" s="9"/>
    </row>
    <row r="49" spans="18:18" ht="15" customHeight="1" x14ac:dyDescent="0.25">
      <c r="R49" s="9"/>
    </row>
    <row r="50" spans="18:18" ht="15" customHeight="1" x14ac:dyDescent="0.25">
      <c r="R50" s="9"/>
    </row>
    <row r="51" spans="18:18" ht="15" customHeight="1" x14ac:dyDescent="0.25">
      <c r="R51" s="9"/>
    </row>
    <row r="52" spans="18:18" x14ac:dyDescent="0.25">
      <c r="R52" s="9"/>
    </row>
    <row r="53" spans="18:18" x14ac:dyDescent="0.25">
      <c r="R53" s="9"/>
    </row>
    <row r="54" spans="18:18" x14ac:dyDescent="0.25">
      <c r="R54" s="9"/>
    </row>
    <row r="55" spans="18:18" x14ac:dyDescent="0.25">
      <c r="R55" s="9"/>
    </row>
    <row r="56" spans="18:18" x14ac:dyDescent="0.25">
      <c r="R56" s="9"/>
    </row>
    <row r="57" spans="18:18" x14ac:dyDescent="0.25">
      <c r="R57" s="9"/>
    </row>
    <row r="58" spans="18:18" x14ac:dyDescent="0.25">
      <c r="R58" s="9"/>
    </row>
    <row r="59" spans="18:18" x14ac:dyDescent="0.25">
      <c r="R59" s="9"/>
    </row>
    <row r="60" spans="18:18" x14ac:dyDescent="0.25">
      <c r="R60" s="9"/>
    </row>
    <row r="61" spans="18:18" x14ac:dyDescent="0.25">
      <c r="R61" s="9"/>
    </row>
    <row r="62" spans="18:18" x14ac:dyDescent="0.25">
      <c r="R62" s="9"/>
    </row>
    <row r="63" spans="18:18" x14ac:dyDescent="0.25">
      <c r="R63" s="9"/>
    </row>
    <row r="64" spans="18:18" x14ac:dyDescent="0.25">
      <c r="R64" s="9"/>
    </row>
    <row r="65" spans="18:18" x14ac:dyDescent="0.25">
      <c r="R65" s="9"/>
    </row>
    <row r="66" spans="18:18" x14ac:dyDescent="0.25">
      <c r="R66" s="9"/>
    </row>
    <row r="67" spans="18:18" x14ac:dyDescent="0.25">
      <c r="R67" s="9"/>
    </row>
    <row r="68" spans="18:18" x14ac:dyDescent="0.25">
      <c r="R68" s="9"/>
    </row>
    <row r="69" spans="18:18" x14ac:dyDescent="0.25">
      <c r="R69" s="9"/>
    </row>
    <row r="70" spans="18:18" x14ac:dyDescent="0.25">
      <c r="R70" s="9"/>
    </row>
    <row r="71" spans="18:18" x14ac:dyDescent="0.25">
      <c r="R71" s="9"/>
    </row>
    <row r="72" spans="18:18" x14ac:dyDescent="0.25">
      <c r="R72" s="9"/>
    </row>
    <row r="73" spans="18:18" x14ac:dyDescent="0.25">
      <c r="R73" s="9"/>
    </row>
    <row r="74" spans="18:18" x14ac:dyDescent="0.25">
      <c r="R74" s="9"/>
    </row>
    <row r="75" spans="18:18" x14ac:dyDescent="0.25">
      <c r="R75" s="9"/>
    </row>
    <row r="76" spans="18:18" x14ac:dyDescent="0.25">
      <c r="R76" s="9"/>
    </row>
    <row r="77" spans="18:18" x14ac:dyDescent="0.25">
      <c r="R77" s="9"/>
    </row>
    <row r="78" spans="18:18" x14ac:dyDescent="0.25">
      <c r="R78" s="9"/>
    </row>
    <row r="79" spans="18:18" x14ac:dyDescent="0.25">
      <c r="R79" s="9"/>
    </row>
    <row r="80" spans="18:18" x14ac:dyDescent="0.25">
      <c r="R80" s="9"/>
    </row>
    <row r="81" spans="18:18" x14ac:dyDescent="0.25">
      <c r="R81" s="9"/>
    </row>
    <row r="82" spans="18:18" x14ac:dyDescent="0.25">
      <c r="R82" s="9"/>
    </row>
    <row r="83" spans="18:18" x14ac:dyDescent="0.25">
      <c r="R83" s="9"/>
    </row>
    <row r="84" spans="18:18" x14ac:dyDescent="0.25">
      <c r="R84" s="9"/>
    </row>
    <row r="85" spans="18:18" x14ac:dyDescent="0.25">
      <c r="R85" s="9"/>
    </row>
    <row r="86" spans="18:18" x14ac:dyDescent="0.25">
      <c r="R86" s="9"/>
    </row>
    <row r="87" spans="18:18" x14ac:dyDescent="0.25">
      <c r="R87" s="9"/>
    </row>
    <row r="88" spans="18:18" x14ac:dyDescent="0.25">
      <c r="R88" s="9"/>
    </row>
    <row r="89" spans="18:18" x14ac:dyDescent="0.25">
      <c r="R89" s="9"/>
    </row>
    <row r="90" spans="18:18" x14ac:dyDescent="0.25">
      <c r="R90" s="9"/>
    </row>
    <row r="91" spans="18:18" x14ac:dyDescent="0.25">
      <c r="R91" s="9"/>
    </row>
    <row r="92" spans="18:18" x14ac:dyDescent="0.25">
      <c r="R92" s="9"/>
    </row>
    <row r="93" spans="18:18" x14ac:dyDescent="0.25">
      <c r="R93" s="9"/>
    </row>
    <row r="94" spans="18:18" x14ac:dyDescent="0.25">
      <c r="R94" s="9"/>
    </row>
    <row r="95" spans="18:18" x14ac:dyDescent="0.25">
      <c r="R95" s="9"/>
    </row>
    <row r="96" spans="18:18" x14ac:dyDescent="0.25">
      <c r="R96" s="9"/>
    </row>
    <row r="97" spans="18:18" x14ac:dyDescent="0.25">
      <c r="R97" s="9"/>
    </row>
    <row r="98" spans="18:18" x14ac:dyDescent="0.25">
      <c r="R98" s="9"/>
    </row>
    <row r="99" spans="18:18" x14ac:dyDescent="0.25">
      <c r="R99" s="9"/>
    </row>
    <row r="100" spans="18:18" x14ac:dyDescent="0.25">
      <c r="R100" s="9"/>
    </row>
    <row r="101" spans="18:18" x14ac:dyDescent="0.25">
      <c r="R101" s="9"/>
    </row>
    <row r="102" spans="18:18" x14ac:dyDescent="0.25">
      <c r="R102" s="9"/>
    </row>
    <row r="103" spans="18:18" x14ac:dyDescent="0.25">
      <c r="R103" s="9"/>
    </row>
    <row r="104" spans="18:18" x14ac:dyDescent="0.25">
      <c r="R104" s="9"/>
    </row>
    <row r="105" spans="18:18" x14ac:dyDescent="0.25">
      <c r="R105" s="9"/>
    </row>
    <row r="106" spans="18:18" x14ac:dyDescent="0.25">
      <c r="R106" s="9"/>
    </row>
    <row r="107" spans="18:18" x14ac:dyDescent="0.25">
      <c r="R107" s="9"/>
    </row>
    <row r="108" spans="18:18" x14ac:dyDescent="0.25">
      <c r="R108" s="9"/>
    </row>
    <row r="109" spans="18:18" x14ac:dyDescent="0.25">
      <c r="R109" s="9"/>
    </row>
    <row r="110" spans="18:18" x14ac:dyDescent="0.25">
      <c r="R110" s="9"/>
    </row>
    <row r="111" spans="18:18" x14ac:dyDescent="0.25">
      <c r="R111" s="9"/>
    </row>
    <row r="112" spans="18:18" x14ac:dyDescent="0.25">
      <c r="R112" s="9"/>
    </row>
    <row r="113" spans="18:18" x14ac:dyDescent="0.25">
      <c r="R113" s="9"/>
    </row>
    <row r="114" spans="18:18" x14ac:dyDescent="0.25">
      <c r="R114" s="9"/>
    </row>
    <row r="115" spans="18:18" x14ac:dyDescent="0.25">
      <c r="R115" s="9"/>
    </row>
    <row r="116" spans="18:18" x14ac:dyDescent="0.25">
      <c r="R116" s="9"/>
    </row>
    <row r="117" spans="18:18" x14ac:dyDescent="0.25">
      <c r="R117" s="9"/>
    </row>
    <row r="118" spans="18:18" x14ac:dyDescent="0.25">
      <c r="R118" s="9"/>
    </row>
    <row r="119" spans="18:18" x14ac:dyDescent="0.25">
      <c r="R119" s="9"/>
    </row>
    <row r="120" spans="18:18" x14ac:dyDescent="0.25">
      <c r="R120" s="9"/>
    </row>
    <row r="121" spans="18:18" x14ac:dyDescent="0.25">
      <c r="R121" s="9"/>
    </row>
    <row r="122" spans="18:18" x14ac:dyDescent="0.25">
      <c r="R122" s="9"/>
    </row>
    <row r="123" spans="18:18" x14ac:dyDescent="0.25">
      <c r="R123" s="9"/>
    </row>
    <row r="124" spans="18:18" x14ac:dyDescent="0.25">
      <c r="R124" s="9"/>
    </row>
    <row r="125" spans="18:18" x14ac:dyDescent="0.25">
      <c r="R125" s="9"/>
    </row>
    <row r="126" spans="18:18" x14ac:dyDescent="0.25">
      <c r="R126" s="9"/>
    </row>
    <row r="127" spans="18:18" x14ac:dyDescent="0.25">
      <c r="R127" s="9"/>
    </row>
    <row r="128" spans="18:18" x14ac:dyDescent="0.25">
      <c r="R128" s="9"/>
    </row>
    <row r="129" spans="18:18" x14ac:dyDescent="0.25">
      <c r="R129" s="9"/>
    </row>
    <row r="130" spans="18:18" x14ac:dyDescent="0.25">
      <c r="R130" s="9"/>
    </row>
    <row r="131" spans="18:18" x14ac:dyDescent="0.25">
      <c r="R131" s="9"/>
    </row>
    <row r="132" spans="18:18" x14ac:dyDescent="0.25">
      <c r="R132" s="9"/>
    </row>
    <row r="133" spans="18:18" x14ac:dyDescent="0.25">
      <c r="R133" s="9"/>
    </row>
    <row r="134" spans="18:18" x14ac:dyDescent="0.25">
      <c r="R134" s="9"/>
    </row>
    <row r="135" spans="18:18" x14ac:dyDescent="0.25">
      <c r="R135" s="9"/>
    </row>
    <row r="136" spans="18:18" x14ac:dyDescent="0.25">
      <c r="R136" s="9"/>
    </row>
    <row r="137" spans="18:18" x14ac:dyDescent="0.25">
      <c r="R137" s="9"/>
    </row>
    <row r="138" spans="18:18" x14ac:dyDescent="0.25">
      <c r="R138" s="9"/>
    </row>
    <row r="139" spans="18:18" x14ac:dyDescent="0.25">
      <c r="R139" s="9"/>
    </row>
    <row r="140" spans="18:18" x14ac:dyDescent="0.25">
      <c r="R140" s="9"/>
    </row>
    <row r="141" spans="18:18" x14ac:dyDescent="0.25">
      <c r="R141" s="9"/>
    </row>
    <row r="142" spans="18:18" x14ac:dyDescent="0.25">
      <c r="R142" s="9"/>
    </row>
    <row r="143" spans="18:18" x14ac:dyDescent="0.25">
      <c r="R143" s="9"/>
    </row>
    <row r="144" spans="18:18" x14ac:dyDescent="0.25">
      <c r="R144" s="9"/>
    </row>
    <row r="145" spans="18:18" x14ac:dyDescent="0.25">
      <c r="R145" s="9"/>
    </row>
    <row r="146" spans="18:18" x14ac:dyDescent="0.25">
      <c r="R146" s="9"/>
    </row>
    <row r="147" spans="18:18" x14ac:dyDescent="0.25">
      <c r="R147" s="9"/>
    </row>
    <row r="148" spans="18:18" x14ac:dyDescent="0.25">
      <c r="R148" s="9"/>
    </row>
    <row r="149" spans="18:18" x14ac:dyDescent="0.25">
      <c r="R149" s="9"/>
    </row>
    <row r="150" spans="18:18" x14ac:dyDescent="0.25">
      <c r="R150" s="9"/>
    </row>
    <row r="151" spans="18:18" x14ac:dyDescent="0.25">
      <c r="R151" s="9"/>
    </row>
    <row r="152" spans="18:18" x14ac:dyDescent="0.25">
      <c r="R152" s="9"/>
    </row>
    <row r="153" spans="18:18" x14ac:dyDescent="0.25">
      <c r="R153" s="9"/>
    </row>
    <row r="154" spans="18:18" x14ac:dyDescent="0.25">
      <c r="R154" s="9"/>
    </row>
    <row r="155" spans="18:18" x14ac:dyDescent="0.25">
      <c r="R155" s="9"/>
    </row>
    <row r="156" spans="18:18" x14ac:dyDescent="0.25">
      <c r="R156" s="9"/>
    </row>
    <row r="157" spans="18:18" x14ac:dyDescent="0.25">
      <c r="R157" s="9"/>
    </row>
    <row r="158" spans="18:18" x14ac:dyDescent="0.25">
      <c r="R158" s="9"/>
    </row>
    <row r="159" spans="18:18" x14ac:dyDescent="0.25">
      <c r="R159" s="9"/>
    </row>
    <row r="160" spans="18:18" x14ac:dyDescent="0.25">
      <c r="R160" s="9"/>
    </row>
    <row r="161" spans="18:18" x14ac:dyDescent="0.25">
      <c r="R161" s="9"/>
    </row>
    <row r="162" spans="18:18" x14ac:dyDescent="0.25">
      <c r="R162" s="9"/>
    </row>
    <row r="163" spans="18:18" x14ac:dyDescent="0.25">
      <c r="R163" s="9"/>
    </row>
    <row r="164" spans="18:18" x14ac:dyDescent="0.25">
      <c r="R164" s="9"/>
    </row>
    <row r="165" spans="18:18" x14ac:dyDescent="0.25">
      <c r="R165" s="9"/>
    </row>
    <row r="166" spans="18:18" x14ac:dyDescent="0.25">
      <c r="R166" s="9"/>
    </row>
    <row r="167" spans="18:18" x14ac:dyDescent="0.25">
      <c r="R167" s="9"/>
    </row>
    <row r="168" spans="18:18" x14ac:dyDescent="0.25">
      <c r="R168" s="9"/>
    </row>
    <row r="169" spans="18:18" x14ac:dyDescent="0.25">
      <c r="R169" s="9"/>
    </row>
    <row r="170" spans="18:18" x14ac:dyDescent="0.25">
      <c r="R170" s="9"/>
    </row>
    <row r="171" spans="18:18" x14ac:dyDescent="0.25">
      <c r="R171" s="9"/>
    </row>
    <row r="172" spans="18:18" x14ac:dyDescent="0.25">
      <c r="R172" s="9"/>
    </row>
    <row r="173" spans="18:18" x14ac:dyDescent="0.25">
      <c r="R173" s="9"/>
    </row>
    <row r="174" spans="18:18" x14ac:dyDescent="0.25">
      <c r="R174" s="9"/>
    </row>
    <row r="175" spans="18:18" x14ac:dyDescent="0.25">
      <c r="R175" s="9"/>
    </row>
    <row r="176" spans="18:18" x14ac:dyDescent="0.25">
      <c r="R176" s="9"/>
    </row>
    <row r="177" spans="18:18" x14ac:dyDescent="0.25">
      <c r="R177" s="9"/>
    </row>
    <row r="178" spans="18:18" x14ac:dyDescent="0.25">
      <c r="R178" s="9"/>
    </row>
    <row r="179" spans="18:18" x14ac:dyDescent="0.25">
      <c r="R179" s="9"/>
    </row>
    <row r="180" spans="18:18" x14ac:dyDescent="0.25">
      <c r="R180" s="9"/>
    </row>
    <row r="181" spans="18:18" x14ac:dyDescent="0.25">
      <c r="R181" s="9"/>
    </row>
    <row r="182" spans="18:18" x14ac:dyDescent="0.25">
      <c r="R182" s="9"/>
    </row>
    <row r="183" spans="18:18" x14ac:dyDescent="0.25">
      <c r="R183" s="9"/>
    </row>
    <row r="184" spans="18:18" x14ac:dyDescent="0.25">
      <c r="R184" s="9"/>
    </row>
    <row r="185" spans="18:18" x14ac:dyDescent="0.25">
      <c r="R185" s="9"/>
    </row>
    <row r="186" spans="18:18" x14ac:dyDescent="0.25">
      <c r="R186" s="9"/>
    </row>
    <row r="187" spans="18:18" x14ac:dyDescent="0.25">
      <c r="R187" s="9"/>
    </row>
    <row r="188" spans="18:18" x14ac:dyDescent="0.25">
      <c r="R188" s="9"/>
    </row>
    <row r="189" spans="18:18" x14ac:dyDescent="0.25">
      <c r="R189" s="9"/>
    </row>
    <row r="190" spans="18:18" x14ac:dyDescent="0.25">
      <c r="R190" s="9"/>
    </row>
    <row r="191" spans="18:18" x14ac:dyDescent="0.25">
      <c r="R191" s="9"/>
    </row>
    <row r="192" spans="18:18" x14ac:dyDescent="0.25">
      <c r="R192" s="9"/>
    </row>
    <row r="193" spans="18:18" x14ac:dyDescent="0.25">
      <c r="R193" s="9"/>
    </row>
    <row r="194" spans="18:18" x14ac:dyDescent="0.25">
      <c r="R194" s="9"/>
    </row>
    <row r="195" spans="18:18" x14ac:dyDescent="0.25">
      <c r="R195" s="9"/>
    </row>
    <row r="196" spans="18:18" x14ac:dyDescent="0.25">
      <c r="R196" s="9"/>
    </row>
    <row r="197" spans="18:18" x14ac:dyDescent="0.25">
      <c r="R197" s="9"/>
    </row>
    <row r="198" spans="18:18" x14ac:dyDescent="0.25">
      <c r="R198" s="9"/>
    </row>
    <row r="199" spans="18:18" x14ac:dyDescent="0.25">
      <c r="R199" s="9"/>
    </row>
    <row r="200" spans="18:18" x14ac:dyDescent="0.25">
      <c r="R200" s="9"/>
    </row>
    <row r="201" spans="18:18" x14ac:dyDescent="0.25">
      <c r="R201" s="9"/>
    </row>
    <row r="202" spans="18:18" x14ac:dyDescent="0.25">
      <c r="R202" s="9"/>
    </row>
    <row r="203" spans="18:18" x14ac:dyDescent="0.25">
      <c r="R203" s="9"/>
    </row>
    <row r="204" spans="18:18" x14ac:dyDescent="0.25">
      <c r="R204" s="9"/>
    </row>
    <row r="205" spans="18:18" x14ac:dyDescent="0.25">
      <c r="R205" s="9"/>
    </row>
    <row r="206" spans="18:18" x14ac:dyDescent="0.25">
      <c r="R206" s="9"/>
    </row>
    <row r="207" spans="18:18" x14ac:dyDescent="0.25">
      <c r="R207" s="9"/>
    </row>
    <row r="208" spans="18:18" x14ac:dyDescent="0.25">
      <c r="R208" s="9"/>
    </row>
    <row r="209" spans="18:18" x14ac:dyDescent="0.25">
      <c r="R209" s="9"/>
    </row>
    <row r="210" spans="18:18" x14ac:dyDescent="0.25">
      <c r="R210" s="9"/>
    </row>
    <row r="211" spans="18:18" x14ac:dyDescent="0.25">
      <c r="R211" s="9"/>
    </row>
    <row r="212" spans="18:18" x14ac:dyDescent="0.25">
      <c r="R212" s="9"/>
    </row>
    <row r="213" spans="18:18" x14ac:dyDescent="0.25">
      <c r="R213" s="9"/>
    </row>
    <row r="214" spans="18:18" x14ac:dyDescent="0.25">
      <c r="R214" s="9"/>
    </row>
    <row r="215" spans="18:18" x14ac:dyDescent="0.25">
      <c r="R215" s="9"/>
    </row>
    <row r="216" spans="18:18" x14ac:dyDescent="0.25">
      <c r="R216" s="9"/>
    </row>
    <row r="217" spans="18:18" x14ac:dyDescent="0.25">
      <c r="R217" s="9"/>
    </row>
    <row r="218" spans="18:18" x14ac:dyDescent="0.25">
      <c r="R218" s="9"/>
    </row>
    <row r="219" spans="18:18" x14ac:dyDescent="0.25">
      <c r="R219" s="9"/>
    </row>
    <row r="220" spans="18:18" x14ac:dyDescent="0.25">
      <c r="R220" s="9"/>
    </row>
    <row r="221" spans="18:18" x14ac:dyDescent="0.25">
      <c r="R221" s="9"/>
    </row>
    <row r="222" spans="18:18" x14ac:dyDescent="0.25">
      <c r="R222" s="9"/>
    </row>
    <row r="223" spans="18:18" x14ac:dyDescent="0.25">
      <c r="R223" s="9"/>
    </row>
    <row r="224" spans="18:18" x14ac:dyDescent="0.25">
      <c r="R224" s="9"/>
    </row>
    <row r="225" spans="18:18" x14ac:dyDescent="0.25">
      <c r="R225" s="9"/>
    </row>
    <row r="226" spans="18:18" x14ac:dyDescent="0.25">
      <c r="R226" s="9"/>
    </row>
    <row r="227" spans="18:18" x14ac:dyDescent="0.25">
      <c r="R227" s="9"/>
    </row>
    <row r="228" spans="18:18" x14ac:dyDescent="0.25">
      <c r="R228" s="9"/>
    </row>
    <row r="229" spans="18:18" x14ac:dyDescent="0.25">
      <c r="R229" s="9"/>
    </row>
    <row r="230" spans="18:18" x14ac:dyDescent="0.25">
      <c r="R230" s="9"/>
    </row>
    <row r="231" spans="18:18" x14ac:dyDescent="0.25">
      <c r="R231" s="9"/>
    </row>
    <row r="232" spans="18:18" x14ac:dyDescent="0.25">
      <c r="R232" s="9"/>
    </row>
    <row r="233" spans="18:18" x14ac:dyDescent="0.25">
      <c r="R233" s="9"/>
    </row>
    <row r="234" spans="18:18" x14ac:dyDescent="0.25">
      <c r="R234" s="9"/>
    </row>
    <row r="235" spans="18:18" x14ac:dyDescent="0.25">
      <c r="R235" s="9"/>
    </row>
    <row r="236" spans="18:18" x14ac:dyDescent="0.25">
      <c r="R236" s="9"/>
    </row>
    <row r="237" spans="18:18" x14ac:dyDescent="0.25">
      <c r="R237" s="9"/>
    </row>
    <row r="238" spans="18:18" x14ac:dyDescent="0.25">
      <c r="R238" s="9"/>
    </row>
    <row r="239" spans="18:18" x14ac:dyDescent="0.25">
      <c r="R239" s="9"/>
    </row>
    <row r="240" spans="18:18" x14ac:dyDescent="0.25">
      <c r="R240" s="9"/>
    </row>
    <row r="241" spans="18:18" x14ac:dyDescent="0.25">
      <c r="R241" s="9"/>
    </row>
    <row r="242" spans="18:18" x14ac:dyDescent="0.25">
      <c r="R242" s="9"/>
    </row>
    <row r="243" spans="18:18" x14ac:dyDescent="0.25">
      <c r="R243" s="9"/>
    </row>
    <row r="244" spans="18:18" x14ac:dyDescent="0.25">
      <c r="R244" s="9"/>
    </row>
    <row r="245" spans="18:18" x14ac:dyDescent="0.25">
      <c r="R245" s="9"/>
    </row>
    <row r="246" spans="18:18" x14ac:dyDescent="0.25">
      <c r="R246" s="9"/>
    </row>
    <row r="247" spans="18:18" x14ac:dyDescent="0.25">
      <c r="R247" s="9"/>
    </row>
    <row r="248" spans="18:18" x14ac:dyDescent="0.25">
      <c r="R248" s="9"/>
    </row>
    <row r="249" spans="18:18" x14ac:dyDescent="0.25">
      <c r="R249" s="9"/>
    </row>
    <row r="250" spans="18:18" x14ac:dyDescent="0.25">
      <c r="R250" s="9"/>
    </row>
    <row r="251" spans="18:18" x14ac:dyDescent="0.25">
      <c r="R251" s="9"/>
    </row>
    <row r="252" spans="18:18" x14ac:dyDescent="0.25">
      <c r="R252" s="9"/>
    </row>
    <row r="253" spans="18:18" x14ac:dyDescent="0.25">
      <c r="R253" s="9"/>
    </row>
    <row r="254" spans="18:18" x14ac:dyDescent="0.25">
      <c r="R254" s="9"/>
    </row>
    <row r="255" spans="18:18" x14ac:dyDescent="0.25">
      <c r="R255" s="9"/>
    </row>
    <row r="256" spans="18:18" x14ac:dyDescent="0.25">
      <c r="R256" s="9"/>
    </row>
    <row r="257" spans="18:18" x14ac:dyDescent="0.25">
      <c r="R257" s="9"/>
    </row>
    <row r="258" spans="18:18" x14ac:dyDescent="0.25">
      <c r="R258" s="9"/>
    </row>
    <row r="259" spans="18:18" x14ac:dyDescent="0.25">
      <c r="R259" s="9"/>
    </row>
    <row r="260" spans="18:18" x14ac:dyDescent="0.25">
      <c r="R260" s="9"/>
    </row>
    <row r="261" spans="18:18" x14ac:dyDescent="0.25">
      <c r="R261" s="9"/>
    </row>
    <row r="262" spans="18:18" x14ac:dyDescent="0.25">
      <c r="R262" s="9"/>
    </row>
    <row r="263" spans="18:18" x14ac:dyDescent="0.25">
      <c r="R263" s="9"/>
    </row>
    <row r="264" spans="18:18" x14ac:dyDescent="0.25">
      <c r="R264" s="9"/>
    </row>
    <row r="265" spans="18:18" x14ac:dyDescent="0.25">
      <c r="R265" s="9"/>
    </row>
    <row r="266" spans="18:18" x14ac:dyDescent="0.25">
      <c r="R266" s="9"/>
    </row>
    <row r="267" spans="18:18" x14ac:dyDescent="0.25">
      <c r="R267" s="9"/>
    </row>
    <row r="268" spans="18:18" x14ac:dyDescent="0.25">
      <c r="R268" s="9"/>
    </row>
    <row r="269" spans="18:18" x14ac:dyDescent="0.25">
      <c r="R269" s="9"/>
    </row>
    <row r="270" spans="18:18" x14ac:dyDescent="0.25">
      <c r="R270" s="9"/>
    </row>
    <row r="271" spans="18:18" x14ac:dyDescent="0.25">
      <c r="R271" s="9"/>
    </row>
    <row r="272" spans="18:18" x14ac:dyDescent="0.25">
      <c r="R272" s="9"/>
    </row>
    <row r="273" spans="18:18" x14ac:dyDescent="0.25">
      <c r="R273" s="9"/>
    </row>
    <row r="274" spans="18:18" x14ac:dyDescent="0.25">
      <c r="R274" s="9"/>
    </row>
    <row r="275" spans="18:18" x14ac:dyDescent="0.25">
      <c r="R275" s="9"/>
    </row>
    <row r="276" spans="18:18" x14ac:dyDescent="0.25">
      <c r="R276" s="9"/>
    </row>
    <row r="277" spans="18:18" x14ac:dyDescent="0.25">
      <c r="R277" s="9"/>
    </row>
    <row r="278" spans="18:18" x14ac:dyDescent="0.25">
      <c r="R278" s="9"/>
    </row>
    <row r="279" spans="18:18" x14ac:dyDescent="0.25">
      <c r="R279" s="9"/>
    </row>
    <row r="280" spans="18:18" x14ac:dyDescent="0.25">
      <c r="R280" s="9"/>
    </row>
    <row r="281" spans="18:18" x14ac:dyDescent="0.25">
      <c r="R281" s="9"/>
    </row>
    <row r="282" spans="18:18" x14ac:dyDescent="0.25">
      <c r="R282" s="9"/>
    </row>
    <row r="283" spans="18:18" x14ac:dyDescent="0.25">
      <c r="R283" s="9"/>
    </row>
    <row r="284" spans="18:18" x14ac:dyDescent="0.25">
      <c r="R284" s="9"/>
    </row>
    <row r="285" spans="18:18" x14ac:dyDescent="0.25">
      <c r="R285" s="9"/>
    </row>
    <row r="286" spans="18:18" x14ac:dyDescent="0.25">
      <c r="R286" s="9"/>
    </row>
    <row r="287" spans="18:18" x14ac:dyDescent="0.25">
      <c r="R287" s="9"/>
    </row>
    <row r="288" spans="18:18" x14ac:dyDescent="0.25">
      <c r="R288" s="9"/>
    </row>
    <row r="289" spans="18:18" x14ac:dyDescent="0.25">
      <c r="R289" s="9"/>
    </row>
    <row r="290" spans="18:18" x14ac:dyDescent="0.25">
      <c r="R290" s="9"/>
    </row>
    <row r="291" spans="18:18" x14ac:dyDescent="0.25">
      <c r="R291" s="9"/>
    </row>
    <row r="292" spans="18:18" x14ac:dyDescent="0.25">
      <c r="R292" s="9"/>
    </row>
    <row r="293" spans="18:18" x14ac:dyDescent="0.25">
      <c r="R293" s="9"/>
    </row>
    <row r="294" spans="18:18" x14ac:dyDescent="0.25">
      <c r="R294" s="9"/>
    </row>
    <row r="295" spans="18:18" x14ac:dyDescent="0.25">
      <c r="R295" s="9"/>
    </row>
    <row r="296" spans="18:18" x14ac:dyDescent="0.25">
      <c r="R296" s="9"/>
    </row>
    <row r="297" spans="18:18" x14ac:dyDescent="0.25">
      <c r="R297" s="9"/>
    </row>
    <row r="298" spans="18:18" x14ac:dyDescent="0.25">
      <c r="R298" s="9"/>
    </row>
    <row r="299" spans="18:18" x14ac:dyDescent="0.25">
      <c r="R299" s="9"/>
    </row>
    <row r="300" spans="18:18" x14ac:dyDescent="0.25">
      <c r="R300" s="9"/>
    </row>
    <row r="301" spans="18:18" x14ac:dyDescent="0.25">
      <c r="R301" s="9"/>
    </row>
    <row r="302" spans="18:18" x14ac:dyDescent="0.25">
      <c r="R302" s="9"/>
    </row>
    <row r="303" spans="18:18" x14ac:dyDescent="0.25">
      <c r="R303" s="9"/>
    </row>
    <row r="304" spans="18:18" x14ac:dyDescent="0.25">
      <c r="R304" s="9"/>
    </row>
    <row r="305" spans="18:18" x14ac:dyDescent="0.25">
      <c r="R305" s="9"/>
    </row>
    <row r="306" spans="18:18" x14ac:dyDescent="0.25">
      <c r="R306" s="9"/>
    </row>
    <row r="307" spans="18:18" x14ac:dyDescent="0.25">
      <c r="R307" s="9"/>
    </row>
    <row r="308" spans="18:18" x14ac:dyDescent="0.25">
      <c r="R308" s="9"/>
    </row>
    <row r="309" spans="18:18" x14ac:dyDescent="0.25">
      <c r="R309" s="9"/>
    </row>
    <row r="310" spans="18:18" x14ac:dyDescent="0.25">
      <c r="R310" s="9"/>
    </row>
    <row r="311" spans="18:18" x14ac:dyDescent="0.25">
      <c r="R311" s="9"/>
    </row>
    <row r="312" spans="18:18" x14ac:dyDescent="0.25">
      <c r="R312" s="9"/>
    </row>
    <row r="313" spans="18:18" x14ac:dyDescent="0.25">
      <c r="R313" s="9"/>
    </row>
    <row r="314" spans="18:18" x14ac:dyDescent="0.25">
      <c r="R314" s="9"/>
    </row>
    <row r="315" spans="18:18" x14ac:dyDescent="0.25">
      <c r="R315" s="9"/>
    </row>
    <row r="316" spans="18:18" x14ac:dyDescent="0.25">
      <c r="R316" s="9"/>
    </row>
    <row r="317" spans="18:18" x14ac:dyDescent="0.25">
      <c r="R317" s="9"/>
    </row>
    <row r="318" spans="18:18" x14ac:dyDescent="0.25">
      <c r="R318" s="9"/>
    </row>
    <row r="319" spans="18:18" x14ac:dyDescent="0.25">
      <c r="R319" s="9"/>
    </row>
    <row r="320" spans="18:18" x14ac:dyDescent="0.25">
      <c r="R320" s="9"/>
    </row>
    <row r="321" spans="18:18" x14ac:dyDescent="0.25">
      <c r="R321" s="9"/>
    </row>
    <row r="322" spans="18:18" x14ac:dyDescent="0.25">
      <c r="R322" s="9"/>
    </row>
    <row r="323" spans="18:18" x14ac:dyDescent="0.25">
      <c r="R323" s="9"/>
    </row>
    <row r="324" spans="18:18" x14ac:dyDescent="0.25">
      <c r="R324" s="9"/>
    </row>
    <row r="325" spans="18:18" x14ac:dyDescent="0.25">
      <c r="R325" s="9"/>
    </row>
    <row r="326" spans="18:18" x14ac:dyDescent="0.25">
      <c r="R326" s="9"/>
    </row>
    <row r="327" spans="18:18" x14ac:dyDescent="0.25">
      <c r="R327" s="9"/>
    </row>
    <row r="328" spans="18:18" x14ac:dyDescent="0.25">
      <c r="R328" s="9"/>
    </row>
    <row r="329" spans="18:18" x14ac:dyDescent="0.25">
      <c r="R329" s="9"/>
    </row>
    <row r="330" spans="18:18" x14ac:dyDescent="0.25">
      <c r="R330" s="9"/>
    </row>
    <row r="331" spans="18:18" x14ac:dyDescent="0.25">
      <c r="R331" s="9"/>
    </row>
    <row r="332" spans="18:18" x14ac:dyDescent="0.25">
      <c r="R332" s="9"/>
    </row>
    <row r="333" spans="18:18" x14ac:dyDescent="0.25">
      <c r="R333" s="9"/>
    </row>
    <row r="334" spans="18:18" x14ac:dyDescent="0.25">
      <c r="R334" s="9"/>
    </row>
    <row r="335" spans="18:18" x14ac:dyDescent="0.25">
      <c r="R335" s="9"/>
    </row>
    <row r="336" spans="18:18" x14ac:dyDescent="0.25">
      <c r="R336" s="9"/>
    </row>
    <row r="337" spans="18:18" x14ac:dyDescent="0.25">
      <c r="R337" s="9"/>
    </row>
    <row r="338" spans="18:18" x14ac:dyDescent="0.25">
      <c r="R338" s="9"/>
    </row>
    <row r="339" spans="18:18" x14ac:dyDescent="0.25">
      <c r="R339" s="9"/>
    </row>
    <row r="340" spans="18:18" x14ac:dyDescent="0.25">
      <c r="R340" s="9"/>
    </row>
    <row r="341" spans="18:18" x14ac:dyDescent="0.25">
      <c r="R341" s="9"/>
    </row>
    <row r="342" spans="18:18" x14ac:dyDescent="0.25">
      <c r="R342" s="9"/>
    </row>
    <row r="343" spans="18:18" x14ac:dyDescent="0.25">
      <c r="R343" s="9"/>
    </row>
    <row r="344" spans="18:18" x14ac:dyDescent="0.25">
      <c r="R344" s="9"/>
    </row>
    <row r="345" spans="18:18" x14ac:dyDescent="0.25">
      <c r="R345" s="9"/>
    </row>
    <row r="346" spans="18:18" x14ac:dyDescent="0.25">
      <c r="R346" s="9"/>
    </row>
    <row r="347" spans="18:18" x14ac:dyDescent="0.25">
      <c r="R347" s="9"/>
    </row>
    <row r="348" spans="18:18" x14ac:dyDescent="0.25">
      <c r="R348" s="9"/>
    </row>
    <row r="349" spans="18:18" x14ac:dyDescent="0.25">
      <c r="R349" s="9"/>
    </row>
    <row r="350" spans="18:18" x14ac:dyDescent="0.25">
      <c r="R350" s="9"/>
    </row>
    <row r="351" spans="18:18" x14ac:dyDescent="0.25">
      <c r="R351" s="9"/>
    </row>
    <row r="352" spans="18:18" x14ac:dyDescent="0.25">
      <c r="R352" s="9"/>
    </row>
    <row r="353" spans="18:18" x14ac:dyDescent="0.25">
      <c r="R353" s="9"/>
    </row>
    <row r="354" spans="18:18" x14ac:dyDescent="0.25">
      <c r="R354" s="9"/>
    </row>
    <row r="355" spans="18:18" x14ac:dyDescent="0.25">
      <c r="R355" s="9"/>
    </row>
    <row r="356" spans="18:18" x14ac:dyDescent="0.25">
      <c r="R356" s="9"/>
    </row>
    <row r="357" spans="18:18" x14ac:dyDescent="0.25">
      <c r="R357" s="9"/>
    </row>
    <row r="358" spans="18:18" x14ac:dyDescent="0.25">
      <c r="R358" s="9"/>
    </row>
    <row r="359" spans="18:18" x14ac:dyDescent="0.25">
      <c r="R359" s="9"/>
    </row>
    <row r="360" spans="18:18" x14ac:dyDescent="0.25">
      <c r="R360" s="9"/>
    </row>
    <row r="361" spans="18:18" x14ac:dyDescent="0.25">
      <c r="R361" s="9"/>
    </row>
    <row r="362" spans="18:18" x14ac:dyDescent="0.25">
      <c r="R362" s="9"/>
    </row>
    <row r="363" spans="18:18" x14ac:dyDescent="0.25">
      <c r="R363" s="9"/>
    </row>
    <row r="364" spans="18:18" x14ac:dyDescent="0.25">
      <c r="R364" s="9"/>
    </row>
    <row r="365" spans="18:18" x14ac:dyDescent="0.25">
      <c r="R365" s="9"/>
    </row>
    <row r="366" spans="18:18" x14ac:dyDescent="0.25">
      <c r="R366" s="9"/>
    </row>
    <row r="367" spans="18:18" x14ac:dyDescent="0.25">
      <c r="R367" s="9"/>
    </row>
    <row r="368" spans="18:18" x14ac:dyDescent="0.25">
      <c r="R368" s="9"/>
    </row>
    <row r="369" spans="18:18" x14ac:dyDescent="0.25">
      <c r="R369" s="9"/>
    </row>
    <row r="370" spans="18:18" x14ac:dyDescent="0.25">
      <c r="R370" s="9"/>
    </row>
    <row r="371" spans="18:18" x14ac:dyDescent="0.25">
      <c r="R371" s="9"/>
    </row>
    <row r="372" spans="18:18" x14ac:dyDescent="0.25">
      <c r="R372" s="9"/>
    </row>
    <row r="373" spans="18:18" x14ac:dyDescent="0.25">
      <c r="R373" s="9"/>
    </row>
    <row r="374" spans="18:18" x14ac:dyDescent="0.25">
      <c r="R374" s="9"/>
    </row>
    <row r="375" spans="18:18" x14ac:dyDescent="0.25">
      <c r="R375" s="9"/>
    </row>
    <row r="376" spans="18:18" x14ac:dyDescent="0.25">
      <c r="R376" s="9"/>
    </row>
    <row r="377" spans="18:18" x14ac:dyDescent="0.25">
      <c r="R377" s="9"/>
    </row>
    <row r="378" spans="18:18" x14ac:dyDescent="0.25">
      <c r="R378" s="9"/>
    </row>
    <row r="379" spans="18:18" x14ac:dyDescent="0.25">
      <c r="R379" s="9"/>
    </row>
    <row r="380" spans="18:18" x14ac:dyDescent="0.25">
      <c r="R380" s="9"/>
    </row>
    <row r="381" spans="18:18" x14ac:dyDescent="0.25">
      <c r="R381" s="9"/>
    </row>
    <row r="382" spans="18:18" x14ac:dyDescent="0.25">
      <c r="R382" s="9"/>
    </row>
    <row r="383" spans="18:18" x14ac:dyDescent="0.25">
      <c r="R383" s="9"/>
    </row>
    <row r="384" spans="18:18" x14ac:dyDescent="0.25">
      <c r="R384" s="9"/>
    </row>
    <row r="385" spans="18:18" x14ac:dyDescent="0.25">
      <c r="R385" s="9"/>
    </row>
    <row r="386" spans="18:18" x14ac:dyDescent="0.25">
      <c r="R386" s="9"/>
    </row>
    <row r="387" spans="18:18" x14ac:dyDescent="0.25">
      <c r="R387" s="9"/>
    </row>
    <row r="388" spans="18:18" x14ac:dyDescent="0.25">
      <c r="R388" s="9"/>
    </row>
    <row r="389" spans="18:18" x14ac:dyDescent="0.25">
      <c r="R389" s="9"/>
    </row>
    <row r="390" spans="18:18" x14ac:dyDescent="0.25">
      <c r="R390" s="9"/>
    </row>
    <row r="391" spans="18:18" x14ac:dyDescent="0.25">
      <c r="R391" s="9"/>
    </row>
    <row r="392" spans="18:18" x14ac:dyDescent="0.25">
      <c r="R392" s="9"/>
    </row>
    <row r="393" spans="18:18" x14ac:dyDescent="0.25">
      <c r="R393" s="9"/>
    </row>
    <row r="394" spans="18:18" x14ac:dyDescent="0.25">
      <c r="R394" s="9"/>
    </row>
    <row r="395" spans="18:18" x14ac:dyDescent="0.25">
      <c r="R395" s="9"/>
    </row>
    <row r="396" spans="18:18" x14ac:dyDescent="0.25">
      <c r="R396" s="9"/>
    </row>
    <row r="397" spans="18:18" x14ac:dyDescent="0.25">
      <c r="R397" s="9"/>
    </row>
    <row r="398" spans="18:18" x14ac:dyDescent="0.25">
      <c r="R398" s="9"/>
    </row>
    <row r="399" spans="18:18" x14ac:dyDescent="0.25">
      <c r="R399" s="9"/>
    </row>
    <row r="400" spans="18:18" x14ac:dyDescent="0.25">
      <c r="R400" s="9"/>
    </row>
    <row r="401" spans="18:18" x14ac:dyDescent="0.25">
      <c r="R401" s="9"/>
    </row>
    <row r="402" spans="18:18" x14ac:dyDescent="0.25">
      <c r="R402" s="9"/>
    </row>
    <row r="403" spans="18:18" x14ac:dyDescent="0.25">
      <c r="R403" s="9"/>
    </row>
    <row r="404" spans="18:18" x14ac:dyDescent="0.25">
      <c r="R404" s="9"/>
    </row>
    <row r="405" spans="18:18" x14ac:dyDescent="0.25">
      <c r="R405" s="9"/>
    </row>
    <row r="406" spans="18:18" x14ac:dyDescent="0.25">
      <c r="R406" s="9"/>
    </row>
    <row r="407" spans="18:18" x14ac:dyDescent="0.25">
      <c r="R407" s="9"/>
    </row>
    <row r="408" spans="18:18" x14ac:dyDescent="0.25">
      <c r="R408" s="9"/>
    </row>
    <row r="409" spans="18:18" x14ac:dyDescent="0.25">
      <c r="R409" s="9"/>
    </row>
    <row r="410" spans="18:18" x14ac:dyDescent="0.25">
      <c r="R410" s="9"/>
    </row>
    <row r="411" spans="18:18" x14ac:dyDescent="0.25">
      <c r="R411" s="9"/>
    </row>
    <row r="412" spans="18:18" x14ac:dyDescent="0.25">
      <c r="R412" s="9"/>
    </row>
    <row r="413" spans="18:18" x14ac:dyDescent="0.25">
      <c r="R413" s="9"/>
    </row>
    <row r="414" spans="18:18" x14ac:dyDescent="0.25">
      <c r="R414" s="9"/>
    </row>
    <row r="415" spans="18:18" x14ac:dyDescent="0.25">
      <c r="R415" s="9"/>
    </row>
    <row r="416" spans="18:18" x14ac:dyDescent="0.25">
      <c r="R416" s="9"/>
    </row>
    <row r="417" spans="18:18" x14ac:dyDescent="0.25">
      <c r="R417" s="9"/>
    </row>
    <row r="418" spans="18:18" x14ac:dyDescent="0.25">
      <c r="R418" s="9"/>
    </row>
    <row r="419" spans="18:18" x14ac:dyDescent="0.25">
      <c r="R419" s="9"/>
    </row>
    <row r="420" spans="18:18" x14ac:dyDescent="0.25">
      <c r="R420" s="9"/>
    </row>
    <row r="421" spans="18:18" x14ac:dyDescent="0.25">
      <c r="R421" s="9"/>
    </row>
    <row r="422" spans="18:18" x14ac:dyDescent="0.25">
      <c r="R422" s="9"/>
    </row>
    <row r="423" spans="18:18" x14ac:dyDescent="0.25">
      <c r="R423" s="9"/>
    </row>
    <row r="424" spans="18:18" x14ac:dyDescent="0.25">
      <c r="R424" s="9"/>
    </row>
    <row r="425" spans="18:18" x14ac:dyDescent="0.25">
      <c r="R425" s="9"/>
    </row>
    <row r="426" spans="18:18" x14ac:dyDescent="0.25">
      <c r="R426" s="9"/>
    </row>
    <row r="427" spans="18:18" x14ac:dyDescent="0.25">
      <c r="R427" s="9"/>
    </row>
    <row r="428" spans="18:18" x14ac:dyDescent="0.25">
      <c r="R428" s="9"/>
    </row>
    <row r="429" spans="18:18" x14ac:dyDescent="0.25">
      <c r="R429" s="9"/>
    </row>
    <row r="430" spans="18:18" x14ac:dyDescent="0.25">
      <c r="R430" s="9"/>
    </row>
    <row r="431" spans="18:18" x14ac:dyDescent="0.25">
      <c r="R431" s="9"/>
    </row>
    <row r="432" spans="18:18" x14ac:dyDescent="0.25">
      <c r="R432" s="9"/>
    </row>
    <row r="433" spans="18:18" x14ac:dyDescent="0.25">
      <c r="R433" s="9"/>
    </row>
    <row r="434" spans="18:18" x14ac:dyDescent="0.25">
      <c r="R434" s="9"/>
    </row>
    <row r="435" spans="18:18" x14ac:dyDescent="0.25">
      <c r="R435" s="9"/>
    </row>
    <row r="436" spans="18:18" x14ac:dyDescent="0.25">
      <c r="R436" s="9"/>
    </row>
    <row r="437" spans="18:18" x14ac:dyDescent="0.25">
      <c r="R437" s="9"/>
    </row>
    <row r="438" spans="18:18" x14ac:dyDescent="0.25">
      <c r="R438" s="9"/>
    </row>
    <row r="439" spans="18:18" x14ac:dyDescent="0.25">
      <c r="R439" s="9"/>
    </row>
    <row r="440" spans="18:18" x14ac:dyDescent="0.25">
      <c r="R440" s="9"/>
    </row>
    <row r="441" spans="18:18" x14ac:dyDescent="0.25">
      <c r="R441" s="9"/>
    </row>
    <row r="442" spans="18:18" x14ac:dyDescent="0.25">
      <c r="R442" s="9"/>
    </row>
    <row r="443" spans="18:18" x14ac:dyDescent="0.25">
      <c r="R443" s="9"/>
    </row>
    <row r="444" spans="18:18" x14ac:dyDescent="0.25">
      <c r="R444" s="9"/>
    </row>
    <row r="445" spans="18:18" x14ac:dyDescent="0.25">
      <c r="R445" s="9"/>
    </row>
    <row r="446" spans="18:18" x14ac:dyDescent="0.25">
      <c r="R446" s="9"/>
    </row>
    <row r="447" spans="18:18" x14ac:dyDescent="0.25">
      <c r="R447" s="9"/>
    </row>
    <row r="448" spans="18:18" x14ac:dyDescent="0.25">
      <c r="R448" s="9"/>
    </row>
    <row r="449" spans="18:18" x14ac:dyDescent="0.25">
      <c r="R449" s="9"/>
    </row>
    <row r="450" spans="18:18" x14ac:dyDescent="0.25">
      <c r="R450" s="9"/>
    </row>
    <row r="451" spans="18:18" x14ac:dyDescent="0.25">
      <c r="R451" s="9"/>
    </row>
    <row r="452" spans="18:18" x14ac:dyDescent="0.25">
      <c r="R452" s="9"/>
    </row>
    <row r="453" spans="18:18" x14ac:dyDescent="0.25">
      <c r="R453" s="9"/>
    </row>
    <row r="454" spans="18:18" x14ac:dyDescent="0.25">
      <c r="R454" s="9"/>
    </row>
    <row r="455" spans="18:18" x14ac:dyDescent="0.25">
      <c r="R455" s="9"/>
    </row>
    <row r="456" spans="18:18" x14ac:dyDescent="0.25">
      <c r="R456" s="9"/>
    </row>
    <row r="457" spans="18:18" x14ac:dyDescent="0.25">
      <c r="R457" s="9"/>
    </row>
    <row r="458" spans="18:18" x14ac:dyDescent="0.25">
      <c r="R458" s="9"/>
    </row>
    <row r="459" spans="18:18" x14ac:dyDescent="0.25">
      <c r="R459" s="9"/>
    </row>
    <row r="460" spans="18:18" x14ac:dyDescent="0.25">
      <c r="R460" s="9"/>
    </row>
    <row r="461" spans="18:18" x14ac:dyDescent="0.25">
      <c r="R461" s="9"/>
    </row>
    <row r="462" spans="18:18" x14ac:dyDescent="0.25">
      <c r="R462" s="9"/>
    </row>
    <row r="463" spans="18:18" x14ac:dyDescent="0.25">
      <c r="R463" s="9"/>
    </row>
    <row r="464" spans="18:18" x14ac:dyDescent="0.25">
      <c r="R464" s="9"/>
    </row>
    <row r="465" spans="18:18" x14ac:dyDescent="0.25">
      <c r="R465" s="9"/>
    </row>
    <row r="466" spans="18:18" x14ac:dyDescent="0.25">
      <c r="R466" s="9"/>
    </row>
    <row r="467" spans="18:18" x14ac:dyDescent="0.25">
      <c r="R467" s="9"/>
    </row>
    <row r="468" spans="18:18" x14ac:dyDescent="0.25">
      <c r="R468" s="9"/>
    </row>
    <row r="469" spans="18:18" x14ac:dyDescent="0.25">
      <c r="R469" s="9"/>
    </row>
    <row r="470" spans="18:18" x14ac:dyDescent="0.25">
      <c r="R470" s="9"/>
    </row>
    <row r="471" spans="18:18" x14ac:dyDescent="0.25">
      <c r="R471" s="9"/>
    </row>
    <row r="472" spans="18:18" x14ac:dyDescent="0.25">
      <c r="R472" s="9"/>
    </row>
    <row r="473" spans="18:18" x14ac:dyDescent="0.25">
      <c r="R473" s="9"/>
    </row>
    <row r="474" spans="18:18" x14ac:dyDescent="0.25">
      <c r="R474" s="9"/>
    </row>
    <row r="475" spans="18:18" x14ac:dyDescent="0.25">
      <c r="R475" s="9"/>
    </row>
    <row r="476" spans="18:18" x14ac:dyDescent="0.25">
      <c r="R476" s="9"/>
    </row>
    <row r="477" spans="18:18" x14ac:dyDescent="0.25">
      <c r="R477" s="9"/>
    </row>
    <row r="478" spans="18:18" x14ac:dyDescent="0.25">
      <c r="R478" s="9"/>
    </row>
    <row r="479" spans="18:18" x14ac:dyDescent="0.25">
      <c r="R479" s="9"/>
    </row>
    <row r="480" spans="18:18" x14ac:dyDescent="0.25">
      <c r="R480" s="9"/>
    </row>
    <row r="481" spans="18:18" x14ac:dyDescent="0.25">
      <c r="R481" s="9"/>
    </row>
    <row r="482" spans="18:18" x14ac:dyDescent="0.25">
      <c r="R482" s="9"/>
    </row>
    <row r="483" spans="18:18" x14ac:dyDescent="0.25">
      <c r="R483" s="9"/>
    </row>
    <row r="484" spans="18:18" x14ac:dyDescent="0.25">
      <c r="R484" s="9"/>
    </row>
    <row r="485" spans="18:18" x14ac:dyDescent="0.25">
      <c r="R485" s="9"/>
    </row>
    <row r="486" spans="18:18" x14ac:dyDescent="0.25">
      <c r="R486" s="9"/>
    </row>
    <row r="487" spans="18:18" x14ac:dyDescent="0.25">
      <c r="R487" s="9"/>
    </row>
    <row r="488" spans="18:18" x14ac:dyDescent="0.25">
      <c r="R488" s="9"/>
    </row>
    <row r="489" spans="18:18" x14ac:dyDescent="0.25">
      <c r="R489" s="9"/>
    </row>
    <row r="490" spans="18:18" x14ac:dyDescent="0.25">
      <c r="R490" s="9"/>
    </row>
    <row r="491" spans="18:18" x14ac:dyDescent="0.25">
      <c r="R491" s="9"/>
    </row>
    <row r="492" spans="18:18" x14ac:dyDescent="0.25">
      <c r="R492" s="9"/>
    </row>
    <row r="493" spans="18:18" x14ac:dyDescent="0.25">
      <c r="R493" s="9"/>
    </row>
    <row r="494" spans="18:18" x14ac:dyDescent="0.25">
      <c r="R494" s="9"/>
    </row>
    <row r="495" spans="18:18" x14ac:dyDescent="0.25">
      <c r="R495" s="9"/>
    </row>
    <row r="496" spans="18:18" x14ac:dyDescent="0.25">
      <c r="R496" s="9"/>
    </row>
    <row r="497" spans="18:18" x14ac:dyDescent="0.25">
      <c r="R497" s="9"/>
    </row>
    <row r="498" spans="18:18" x14ac:dyDescent="0.25">
      <c r="R498" s="9"/>
    </row>
    <row r="499" spans="18:18" x14ac:dyDescent="0.25">
      <c r="R499" s="9"/>
    </row>
    <row r="500" spans="18:18" x14ac:dyDescent="0.25">
      <c r="R500" s="9"/>
    </row>
    <row r="501" spans="18:18" x14ac:dyDescent="0.25">
      <c r="R501" s="9"/>
    </row>
    <row r="502" spans="18:18" x14ac:dyDescent="0.25">
      <c r="R502" s="9"/>
    </row>
    <row r="503" spans="18:18" x14ac:dyDescent="0.25">
      <c r="R503" s="9"/>
    </row>
    <row r="504" spans="18:18" x14ac:dyDescent="0.25">
      <c r="R504" s="9"/>
    </row>
    <row r="505" spans="18:18" x14ac:dyDescent="0.25">
      <c r="R505" s="9"/>
    </row>
    <row r="506" spans="18:18" x14ac:dyDescent="0.25">
      <c r="R506" s="9"/>
    </row>
    <row r="507" spans="18:18" x14ac:dyDescent="0.25">
      <c r="R507" s="9"/>
    </row>
    <row r="508" spans="18:18" x14ac:dyDescent="0.25">
      <c r="R508" s="9"/>
    </row>
    <row r="509" spans="18:18" x14ac:dyDescent="0.25">
      <c r="R509" s="9"/>
    </row>
    <row r="510" spans="18:18" x14ac:dyDescent="0.25">
      <c r="R510" s="9"/>
    </row>
    <row r="511" spans="18:18" x14ac:dyDescent="0.25">
      <c r="R511" s="9"/>
    </row>
    <row r="512" spans="18:18" x14ac:dyDescent="0.25">
      <c r="R512" s="9"/>
    </row>
    <row r="513" spans="18:18" x14ac:dyDescent="0.25">
      <c r="R513" s="9"/>
    </row>
    <row r="514" spans="18:18" x14ac:dyDescent="0.25">
      <c r="R514" s="9"/>
    </row>
    <row r="515" spans="18:18" x14ac:dyDescent="0.25">
      <c r="R515" s="9"/>
    </row>
    <row r="516" spans="18:18" x14ac:dyDescent="0.25">
      <c r="R516" s="9"/>
    </row>
    <row r="517" spans="18:18" x14ac:dyDescent="0.25">
      <c r="R517" s="9"/>
    </row>
    <row r="518" spans="18:18" x14ac:dyDescent="0.25">
      <c r="R518" s="9"/>
    </row>
    <row r="519" spans="18:18" x14ac:dyDescent="0.25">
      <c r="R519" s="9"/>
    </row>
    <row r="520" spans="18:18" x14ac:dyDescent="0.25">
      <c r="R520" s="9"/>
    </row>
    <row r="521" spans="18:18" x14ac:dyDescent="0.25">
      <c r="R521" s="9"/>
    </row>
    <row r="522" spans="18:18" x14ac:dyDescent="0.25">
      <c r="R522" s="9"/>
    </row>
    <row r="523" spans="18:18" x14ac:dyDescent="0.25">
      <c r="R523" s="9"/>
    </row>
    <row r="524" spans="18:18" x14ac:dyDescent="0.25">
      <c r="R524" s="9"/>
    </row>
    <row r="525" spans="18:18" x14ac:dyDescent="0.25">
      <c r="R525" s="9"/>
    </row>
    <row r="526" spans="18:18" x14ac:dyDescent="0.25">
      <c r="R526" s="9"/>
    </row>
    <row r="527" spans="18:18" x14ac:dyDescent="0.25">
      <c r="R527" s="9"/>
    </row>
    <row r="528" spans="18:18" x14ac:dyDescent="0.25">
      <c r="R528" s="9"/>
    </row>
    <row r="529" spans="18:18" x14ac:dyDescent="0.25">
      <c r="R529" s="9"/>
    </row>
    <row r="530" spans="18:18" x14ac:dyDescent="0.25">
      <c r="R530" s="9"/>
    </row>
    <row r="531" spans="18:18" x14ac:dyDescent="0.25">
      <c r="R531" s="9"/>
    </row>
    <row r="532" spans="18:18" x14ac:dyDescent="0.25">
      <c r="R532" s="9"/>
    </row>
    <row r="533" spans="18:18" x14ac:dyDescent="0.25">
      <c r="R533" s="9"/>
    </row>
    <row r="534" spans="18:18" x14ac:dyDescent="0.25">
      <c r="R534" s="9"/>
    </row>
    <row r="535" spans="18:18" x14ac:dyDescent="0.25">
      <c r="R535" s="9"/>
    </row>
    <row r="536" spans="18:18" x14ac:dyDescent="0.25">
      <c r="R536" s="9"/>
    </row>
    <row r="537" spans="18:18" x14ac:dyDescent="0.25">
      <c r="R537" s="9"/>
    </row>
    <row r="538" spans="18:18" x14ac:dyDescent="0.25">
      <c r="R538" s="9"/>
    </row>
    <row r="539" spans="18:18" x14ac:dyDescent="0.25">
      <c r="R539" s="9"/>
    </row>
    <row r="540" spans="18:18" x14ac:dyDescent="0.25">
      <c r="R540" s="9"/>
    </row>
    <row r="541" spans="18:18" x14ac:dyDescent="0.25">
      <c r="R541" s="9"/>
    </row>
    <row r="542" spans="18:18" x14ac:dyDescent="0.25">
      <c r="R542" s="9"/>
    </row>
    <row r="543" spans="18:18" x14ac:dyDescent="0.25">
      <c r="R543" s="9"/>
    </row>
    <row r="544" spans="18:18" x14ac:dyDescent="0.25">
      <c r="R544" s="9"/>
    </row>
    <row r="545" spans="18:18" x14ac:dyDescent="0.25">
      <c r="R545" s="9"/>
    </row>
    <row r="546" spans="18:18" x14ac:dyDescent="0.25">
      <c r="R546" s="9"/>
    </row>
    <row r="547" spans="18:18" x14ac:dyDescent="0.25">
      <c r="R547" s="9"/>
    </row>
    <row r="548" spans="18:18" x14ac:dyDescent="0.25">
      <c r="R548" s="9"/>
    </row>
    <row r="549" spans="18:18" x14ac:dyDescent="0.25">
      <c r="R549" s="9"/>
    </row>
    <row r="550" spans="18:18" x14ac:dyDescent="0.25">
      <c r="R550" s="9"/>
    </row>
    <row r="551" spans="18:18" x14ac:dyDescent="0.25">
      <c r="R551" s="9"/>
    </row>
    <row r="552" spans="18:18" x14ac:dyDescent="0.25">
      <c r="R552" s="9"/>
    </row>
    <row r="553" spans="18:18" x14ac:dyDescent="0.25">
      <c r="R553" s="9"/>
    </row>
    <row r="554" spans="18:18" x14ac:dyDescent="0.25">
      <c r="R554" s="9"/>
    </row>
    <row r="555" spans="18:18" x14ac:dyDescent="0.25">
      <c r="R555" s="9"/>
    </row>
    <row r="556" spans="18:18" x14ac:dyDescent="0.25">
      <c r="R556" s="9"/>
    </row>
    <row r="557" spans="18:18" x14ac:dyDescent="0.25">
      <c r="R557" s="9"/>
    </row>
    <row r="558" spans="18:18" x14ac:dyDescent="0.25">
      <c r="R558" s="9"/>
    </row>
    <row r="559" spans="18:18" x14ac:dyDescent="0.25">
      <c r="R559" s="9"/>
    </row>
    <row r="560" spans="18:18" x14ac:dyDescent="0.25">
      <c r="R560" s="9"/>
    </row>
    <row r="561" spans="18:18" x14ac:dyDescent="0.25">
      <c r="R561" s="9"/>
    </row>
    <row r="562" spans="18:18" x14ac:dyDescent="0.25">
      <c r="R562" s="9"/>
    </row>
    <row r="563" spans="18:18" x14ac:dyDescent="0.25">
      <c r="R563" s="9"/>
    </row>
    <row r="564" spans="18:18" x14ac:dyDescent="0.25">
      <c r="R564" s="9"/>
    </row>
    <row r="565" spans="18:18" x14ac:dyDescent="0.25">
      <c r="R565" s="9"/>
    </row>
    <row r="566" spans="18:18" x14ac:dyDescent="0.25">
      <c r="R566" s="9"/>
    </row>
    <row r="567" spans="18:18" x14ac:dyDescent="0.25">
      <c r="R567" s="9"/>
    </row>
    <row r="568" spans="18:18" x14ac:dyDescent="0.25">
      <c r="R568" s="9"/>
    </row>
    <row r="569" spans="18:18" x14ac:dyDescent="0.25">
      <c r="R569" s="9"/>
    </row>
    <row r="570" spans="18:18" x14ac:dyDescent="0.25">
      <c r="R570" s="9"/>
    </row>
    <row r="571" spans="18:18" x14ac:dyDescent="0.25">
      <c r="R571" s="9"/>
    </row>
    <row r="572" spans="18:18" x14ac:dyDescent="0.25">
      <c r="R572" s="9"/>
    </row>
    <row r="573" spans="18:18" x14ac:dyDescent="0.25">
      <c r="R573" s="9"/>
    </row>
    <row r="574" spans="18:18" x14ac:dyDescent="0.25">
      <c r="R574" s="9"/>
    </row>
    <row r="575" spans="18:18" x14ac:dyDescent="0.25">
      <c r="R575" s="9"/>
    </row>
    <row r="576" spans="18:18" x14ac:dyDescent="0.25">
      <c r="R576" s="9"/>
    </row>
    <row r="577" spans="18:18" x14ac:dyDescent="0.25">
      <c r="R577" s="9"/>
    </row>
    <row r="578" spans="18:18" x14ac:dyDescent="0.25">
      <c r="R578" s="9"/>
    </row>
    <row r="579" spans="18:18" x14ac:dyDescent="0.25">
      <c r="R579" s="9"/>
    </row>
    <row r="580" spans="18:18" x14ac:dyDescent="0.25">
      <c r="R580" s="9"/>
    </row>
    <row r="581" spans="18:18" x14ac:dyDescent="0.25">
      <c r="R581" s="9"/>
    </row>
    <row r="582" spans="18:18" x14ac:dyDescent="0.25">
      <c r="R582" s="9"/>
    </row>
    <row r="583" spans="18:18" x14ac:dyDescent="0.25">
      <c r="R583" s="9"/>
    </row>
    <row r="584" spans="18:18" x14ac:dyDescent="0.25">
      <c r="R584" s="9"/>
    </row>
    <row r="585" spans="18:18" x14ac:dyDescent="0.25">
      <c r="R585" s="9"/>
    </row>
    <row r="586" spans="18:18" x14ac:dyDescent="0.25">
      <c r="R586" s="9"/>
    </row>
    <row r="587" spans="18:18" x14ac:dyDescent="0.25">
      <c r="R587" s="9"/>
    </row>
    <row r="588" spans="18:18" x14ac:dyDescent="0.25">
      <c r="R588" s="9"/>
    </row>
    <row r="589" spans="18:18" x14ac:dyDescent="0.25">
      <c r="R589" s="9"/>
    </row>
    <row r="590" spans="18:18" x14ac:dyDescent="0.25">
      <c r="R590" s="9"/>
    </row>
    <row r="591" spans="18:18" x14ac:dyDescent="0.25">
      <c r="R591" s="9"/>
    </row>
    <row r="592" spans="18:18" x14ac:dyDescent="0.25">
      <c r="R592" s="9"/>
    </row>
    <row r="593" spans="18:18" x14ac:dyDescent="0.25">
      <c r="R593" s="9"/>
    </row>
    <row r="594" spans="18:18" x14ac:dyDescent="0.25">
      <c r="R594" s="9"/>
    </row>
    <row r="595" spans="18:18" x14ac:dyDescent="0.25">
      <c r="R595" s="9"/>
    </row>
    <row r="596" spans="18:18" x14ac:dyDescent="0.25">
      <c r="R596" s="9"/>
    </row>
    <row r="597" spans="18:18" x14ac:dyDescent="0.25">
      <c r="R597" s="9"/>
    </row>
    <row r="598" spans="18:18" x14ac:dyDescent="0.25">
      <c r="R598" s="9"/>
    </row>
    <row r="599" spans="18:18" x14ac:dyDescent="0.25">
      <c r="R599" s="9"/>
    </row>
    <row r="600" spans="18:18" x14ac:dyDescent="0.25">
      <c r="R600" s="9"/>
    </row>
    <row r="601" spans="18:18" x14ac:dyDescent="0.25">
      <c r="R601" s="9"/>
    </row>
    <row r="602" spans="18:18" x14ac:dyDescent="0.25">
      <c r="R602" s="9"/>
    </row>
    <row r="603" spans="18:18" x14ac:dyDescent="0.25">
      <c r="R603" s="9"/>
    </row>
    <row r="604" spans="18:18" x14ac:dyDescent="0.25">
      <c r="R604" s="9"/>
    </row>
    <row r="605" spans="18:18" x14ac:dyDescent="0.25">
      <c r="R605" s="9"/>
    </row>
    <row r="606" spans="18:18" x14ac:dyDescent="0.25">
      <c r="R606" s="9"/>
    </row>
    <row r="607" spans="18:18" x14ac:dyDescent="0.25">
      <c r="R607" s="9"/>
    </row>
    <row r="608" spans="18:18" x14ac:dyDescent="0.25">
      <c r="R608" s="9"/>
    </row>
    <row r="609" spans="18:18" x14ac:dyDescent="0.25">
      <c r="R609" s="9"/>
    </row>
    <row r="610" spans="18:18" x14ac:dyDescent="0.25">
      <c r="R610" s="9"/>
    </row>
    <row r="611" spans="18:18" x14ac:dyDescent="0.25">
      <c r="R611" s="9"/>
    </row>
    <row r="612" spans="18:18" x14ac:dyDescent="0.25">
      <c r="R612" s="9"/>
    </row>
    <row r="613" spans="18:18" x14ac:dyDescent="0.25">
      <c r="R613" s="9"/>
    </row>
    <row r="614" spans="18:18" x14ac:dyDescent="0.25">
      <c r="R614" s="9"/>
    </row>
    <row r="615" spans="18:18" x14ac:dyDescent="0.25">
      <c r="R615" s="9"/>
    </row>
    <row r="616" spans="18:18" x14ac:dyDescent="0.25">
      <c r="R616" s="9"/>
    </row>
    <row r="617" spans="18:18" x14ac:dyDescent="0.25">
      <c r="R617" s="9"/>
    </row>
    <row r="618" spans="18:18" x14ac:dyDescent="0.25">
      <c r="R618" s="9"/>
    </row>
    <row r="619" spans="18:18" x14ac:dyDescent="0.25">
      <c r="R619" s="9"/>
    </row>
    <row r="620" spans="18:18" x14ac:dyDescent="0.25">
      <c r="R620" s="9"/>
    </row>
    <row r="621" spans="18:18" x14ac:dyDescent="0.25">
      <c r="R621" s="9"/>
    </row>
    <row r="622" spans="18:18" x14ac:dyDescent="0.25">
      <c r="R622" s="9"/>
    </row>
    <row r="623" spans="18:18" x14ac:dyDescent="0.25">
      <c r="R623" s="9"/>
    </row>
    <row r="624" spans="18:18" x14ac:dyDescent="0.25">
      <c r="R624" s="9"/>
    </row>
    <row r="625" spans="18:18" x14ac:dyDescent="0.25">
      <c r="R625" s="9"/>
    </row>
    <row r="626" spans="18:18" x14ac:dyDescent="0.25">
      <c r="R626" s="9"/>
    </row>
    <row r="627" spans="18:18" x14ac:dyDescent="0.25">
      <c r="R627" s="9"/>
    </row>
    <row r="628" spans="18:18" x14ac:dyDescent="0.25">
      <c r="R628" s="9"/>
    </row>
    <row r="629" spans="18:18" x14ac:dyDescent="0.25">
      <c r="R629" s="9"/>
    </row>
    <row r="630" spans="18:18" x14ac:dyDescent="0.25">
      <c r="R630" s="9"/>
    </row>
    <row r="631" spans="18:18" x14ac:dyDescent="0.25">
      <c r="R631" s="9"/>
    </row>
    <row r="632" spans="18:18" x14ac:dyDescent="0.25">
      <c r="R632" s="9"/>
    </row>
    <row r="633" spans="18:18" x14ac:dyDescent="0.25">
      <c r="R633" s="9"/>
    </row>
    <row r="634" spans="18:18" x14ac:dyDescent="0.25">
      <c r="R634" s="9"/>
    </row>
    <row r="635" spans="18:18" x14ac:dyDescent="0.25">
      <c r="R635" s="9"/>
    </row>
    <row r="636" spans="18:18" x14ac:dyDescent="0.25">
      <c r="R636" s="9"/>
    </row>
    <row r="637" spans="18:18" x14ac:dyDescent="0.25">
      <c r="R637" s="9"/>
    </row>
    <row r="638" spans="18:18" x14ac:dyDescent="0.25">
      <c r="R638" s="9"/>
    </row>
    <row r="639" spans="18:18" x14ac:dyDescent="0.25">
      <c r="R639" s="9"/>
    </row>
    <row r="640" spans="18:18" x14ac:dyDescent="0.25">
      <c r="R640" s="9"/>
    </row>
    <row r="641" spans="18:18" x14ac:dyDescent="0.25">
      <c r="R641" s="9"/>
    </row>
    <row r="642" spans="18:18" x14ac:dyDescent="0.25">
      <c r="R642" s="9"/>
    </row>
    <row r="643" spans="18:18" x14ac:dyDescent="0.25">
      <c r="R643" s="9"/>
    </row>
    <row r="644" spans="18:18" x14ac:dyDescent="0.25">
      <c r="R644" s="9"/>
    </row>
    <row r="645" spans="18:18" x14ac:dyDescent="0.25">
      <c r="R645" s="9"/>
    </row>
    <row r="646" spans="18:18" x14ac:dyDescent="0.25">
      <c r="R646" s="9"/>
    </row>
    <row r="647" spans="18:18" x14ac:dyDescent="0.25">
      <c r="R647" s="9"/>
    </row>
    <row r="648" spans="18:18" x14ac:dyDescent="0.25">
      <c r="R648" s="9"/>
    </row>
    <row r="649" spans="18:18" x14ac:dyDescent="0.25">
      <c r="R649" s="9"/>
    </row>
    <row r="650" spans="18:18" x14ac:dyDescent="0.25">
      <c r="R650" s="9"/>
    </row>
    <row r="651" spans="18:18" x14ac:dyDescent="0.25">
      <c r="R651" s="9"/>
    </row>
    <row r="652" spans="18:18" x14ac:dyDescent="0.25">
      <c r="R652" s="9"/>
    </row>
    <row r="653" spans="18:18" x14ac:dyDescent="0.25">
      <c r="R653" s="9"/>
    </row>
    <row r="654" spans="18:18" x14ac:dyDescent="0.25">
      <c r="R654" s="9"/>
    </row>
    <row r="655" spans="18:18" x14ac:dyDescent="0.25">
      <c r="R655" s="9"/>
    </row>
    <row r="656" spans="18:18" x14ac:dyDescent="0.25">
      <c r="R656" s="9"/>
    </row>
    <row r="657" spans="18:18" x14ac:dyDescent="0.25">
      <c r="R657" s="9"/>
    </row>
    <row r="658" spans="18:18" x14ac:dyDescent="0.25">
      <c r="R658" s="9"/>
    </row>
    <row r="659" spans="18:18" x14ac:dyDescent="0.25">
      <c r="R659" s="9"/>
    </row>
    <row r="660" spans="18:18" x14ac:dyDescent="0.25">
      <c r="R660" s="9"/>
    </row>
    <row r="661" spans="18:18" x14ac:dyDescent="0.25">
      <c r="R661" s="9"/>
    </row>
    <row r="662" spans="18:18" x14ac:dyDescent="0.25">
      <c r="R662" s="9"/>
    </row>
    <row r="663" spans="18:18" x14ac:dyDescent="0.25">
      <c r="R663" s="9"/>
    </row>
    <row r="664" spans="18:18" x14ac:dyDescent="0.25">
      <c r="R664" s="9"/>
    </row>
    <row r="665" spans="18:18" x14ac:dyDescent="0.25">
      <c r="R665" s="9"/>
    </row>
    <row r="666" spans="18:18" x14ac:dyDescent="0.25">
      <c r="R666" s="9"/>
    </row>
    <row r="667" spans="18:18" x14ac:dyDescent="0.25">
      <c r="R667" s="9"/>
    </row>
    <row r="668" spans="18:18" x14ac:dyDescent="0.25">
      <c r="R668" s="9"/>
    </row>
    <row r="669" spans="18:18" x14ac:dyDescent="0.25">
      <c r="R669" s="9"/>
    </row>
    <row r="670" spans="18:18" x14ac:dyDescent="0.25">
      <c r="R670" s="9"/>
    </row>
    <row r="671" spans="18:18" x14ac:dyDescent="0.25">
      <c r="R671" s="9"/>
    </row>
    <row r="672" spans="18:18" x14ac:dyDescent="0.25">
      <c r="R672" s="9"/>
    </row>
    <row r="673" spans="18:18" x14ac:dyDescent="0.25">
      <c r="R673" s="9"/>
    </row>
    <row r="674" spans="18:18" x14ac:dyDescent="0.25">
      <c r="R674" s="9"/>
    </row>
    <row r="675" spans="18:18" x14ac:dyDescent="0.25">
      <c r="R675" s="9"/>
    </row>
    <row r="676" spans="18:18" x14ac:dyDescent="0.25">
      <c r="R676" s="9"/>
    </row>
    <row r="677" spans="18:18" x14ac:dyDescent="0.25">
      <c r="R677" s="9"/>
    </row>
    <row r="678" spans="18:18" x14ac:dyDescent="0.25">
      <c r="R678" s="9"/>
    </row>
    <row r="679" spans="18:18" x14ac:dyDescent="0.25">
      <c r="R679" s="9"/>
    </row>
    <row r="680" spans="18:18" x14ac:dyDescent="0.25">
      <c r="R680" s="9"/>
    </row>
    <row r="681" spans="18:18" x14ac:dyDescent="0.25">
      <c r="R681" s="9"/>
    </row>
    <row r="682" spans="18:18" x14ac:dyDescent="0.25">
      <c r="R682" s="9"/>
    </row>
    <row r="683" spans="18:18" x14ac:dyDescent="0.25">
      <c r="R683" s="9"/>
    </row>
    <row r="684" spans="18:18" x14ac:dyDescent="0.25">
      <c r="R684" s="9"/>
    </row>
    <row r="685" spans="18:18" x14ac:dyDescent="0.25">
      <c r="R685" s="9"/>
    </row>
    <row r="686" spans="18:18" x14ac:dyDescent="0.25">
      <c r="R686" s="9"/>
    </row>
    <row r="687" spans="18:18" x14ac:dyDescent="0.25">
      <c r="R687" s="9"/>
    </row>
    <row r="688" spans="18:18" x14ac:dyDescent="0.25">
      <c r="R688" s="9"/>
    </row>
    <row r="689" spans="18:18" x14ac:dyDescent="0.25">
      <c r="R689" s="9"/>
    </row>
    <row r="690" spans="18:18" x14ac:dyDescent="0.25">
      <c r="R690" s="9"/>
    </row>
    <row r="691" spans="18:18" x14ac:dyDescent="0.25">
      <c r="R691" s="9"/>
    </row>
    <row r="692" spans="18:18" x14ac:dyDescent="0.25">
      <c r="R692" s="9"/>
    </row>
    <row r="693" spans="18:18" x14ac:dyDescent="0.25">
      <c r="R693" s="9"/>
    </row>
    <row r="694" spans="18:18" x14ac:dyDescent="0.25">
      <c r="R694" s="9"/>
    </row>
    <row r="695" spans="18:18" x14ac:dyDescent="0.25">
      <c r="R695" s="9"/>
    </row>
    <row r="696" spans="18:18" x14ac:dyDescent="0.25">
      <c r="R696" s="9"/>
    </row>
    <row r="697" spans="18:18" x14ac:dyDescent="0.25">
      <c r="R697" s="9"/>
    </row>
    <row r="698" spans="18:18" x14ac:dyDescent="0.25">
      <c r="R698" s="9"/>
    </row>
    <row r="699" spans="18:18" x14ac:dyDescent="0.25">
      <c r="R699" s="9"/>
    </row>
    <row r="700" spans="18:18" x14ac:dyDescent="0.25">
      <c r="R700" s="9"/>
    </row>
    <row r="701" spans="18:18" x14ac:dyDescent="0.25">
      <c r="R701" s="9"/>
    </row>
    <row r="702" spans="18:18" x14ac:dyDescent="0.25">
      <c r="R702" s="9"/>
    </row>
    <row r="703" spans="18:18" x14ac:dyDescent="0.25">
      <c r="R703" s="9"/>
    </row>
    <row r="704" spans="18:18" x14ac:dyDescent="0.25">
      <c r="R704" s="9"/>
    </row>
    <row r="705" spans="18:18" x14ac:dyDescent="0.25">
      <c r="R705" s="9"/>
    </row>
    <row r="706" spans="18:18" x14ac:dyDescent="0.25">
      <c r="R706" s="9"/>
    </row>
    <row r="707" spans="18:18" x14ac:dyDescent="0.25">
      <c r="R707" s="9"/>
    </row>
    <row r="708" spans="18:18" x14ac:dyDescent="0.25">
      <c r="R708" s="9"/>
    </row>
    <row r="709" spans="18:18" x14ac:dyDescent="0.25">
      <c r="R709" s="9"/>
    </row>
    <row r="710" spans="18:18" x14ac:dyDescent="0.25">
      <c r="R710" s="9"/>
    </row>
    <row r="711" spans="18:18" x14ac:dyDescent="0.25">
      <c r="R711" s="9"/>
    </row>
    <row r="712" spans="18:18" x14ac:dyDescent="0.25">
      <c r="R712" s="9"/>
    </row>
    <row r="713" spans="18:18" x14ac:dyDescent="0.25">
      <c r="R713" s="9"/>
    </row>
    <row r="714" spans="18:18" x14ac:dyDescent="0.25">
      <c r="R714" s="9"/>
    </row>
    <row r="715" spans="18:18" x14ac:dyDescent="0.25">
      <c r="R715" s="9"/>
    </row>
    <row r="716" spans="18:18" x14ac:dyDescent="0.25">
      <c r="R716" s="9"/>
    </row>
    <row r="717" spans="18:18" x14ac:dyDescent="0.25">
      <c r="R717" s="9"/>
    </row>
    <row r="718" spans="18:18" x14ac:dyDescent="0.25">
      <c r="R718" s="9"/>
    </row>
    <row r="719" spans="18:18" x14ac:dyDescent="0.25">
      <c r="R719" s="9"/>
    </row>
    <row r="720" spans="18:18" x14ac:dyDescent="0.25">
      <c r="R720" s="9"/>
    </row>
    <row r="721" spans="18:18" x14ac:dyDescent="0.25">
      <c r="R721" s="9"/>
    </row>
    <row r="722" spans="18:18" x14ac:dyDescent="0.25">
      <c r="R722" s="9"/>
    </row>
    <row r="723" spans="18:18" x14ac:dyDescent="0.25">
      <c r="R723" s="9"/>
    </row>
    <row r="724" spans="18:18" x14ac:dyDescent="0.25">
      <c r="R724" s="9"/>
    </row>
    <row r="725" spans="18:18" x14ac:dyDescent="0.25">
      <c r="R725" s="9"/>
    </row>
    <row r="726" spans="18:18" x14ac:dyDescent="0.25">
      <c r="R726" s="9"/>
    </row>
    <row r="727" spans="18:18" x14ac:dyDescent="0.25">
      <c r="R727" s="9"/>
    </row>
    <row r="728" spans="18:18" x14ac:dyDescent="0.25">
      <c r="R728" s="9"/>
    </row>
    <row r="729" spans="18:18" x14ac:dyDescent="0.25">
      <c r="R729" s="9"/>
    </row>
    <row r="730" spans="18:18" x14ac:dyDescent="0.25">
      <c r="R730" s="9"/>
    </row>
    <row r="731" spans="18:18" x14ac:dyDescent="0.25">
      <c r="R731" s="9"/>
    </row>
    <row r="732" spans="18:18" x14ac:dyDescent="0.25">
      <c r="R732" s="9"/>
    </row>
    <row r="733" spans="18:18" x14ac:dyDescent="0.25">
      <c r="R733" s="9"/>
    </row>
    <row r="734" spans="18:18" x14ac:dyDescent="0.25">
      <c r="R734" s="9"/>
    </row>
    <row r="735" spans="18:18" x14ac:dyDescent="0.25">
      <c r="R735" s="9"/>
    </row>
    <row r="736" spans="18:18" x14ac:dyDescent="0.25">
      <c r="R736" s="9"/>
    </row>
    <row r="737" spans="18:18" x14ac:dyDescent="0.25">
      <c r="R737" s="9"/>
    </row>
    <row r="738" spans="18:18" x14ac:dyDescent="0.25">
      <c r="R738" s="9"/>
    </row>
    <row r="739" spans="18:18" x14ac:dyDescent="0.25">
      <c r="R739" s="9"/>
    </row>
    <row r="740" spans="18:18" x14ac:dyDescent="0.25">
      <c r="R740" s="9"/>
    </row>
    <row r="741" spans="18:18" x14ac:dyDescent="0.25">
      <c r="R741" s="9"/>
    </row>
    <row r="742" spans="18:18" x14ac:dyDescent="0.25">
      <c r="R742" s="9"/>
    </row>
    <row r="743" spans="18:18" x14ac:dyDescent="0.25">
      <c r="R743" s="9"/>
    </row>
    <row r="744" spans="18:18" x14ac:dyDescent="0.25">
      <c r="R744" s="9"/>
    </row>
    <row r="745" spans="18:18" x14ac:dyDescent="0.25">
      <c r="R745" s="9"/>
    </row>
    <row r="746" spans="18:18" x14ac:dyDescent="0.25">
      <c r="R746" s="9"/>
    </row>
    <row r="747" spans="18:18" x14ac:dyDescent="0.25">
      <c r="R747" s="9"/>
    </row>
    <row r="748" spans="18:18" x14ac:dyDescent="0.25">
      <c r="R748" s="9"/>
    </row>
    <row r="749" spans="18:18" x14ac:dyDescent="0.25">
      <c r="R749" s="9"/>
    </row>
    <row r="750" spans="18:18" x14ac:dyDescent="0.25">
      <c r="R750" s="9"/>
    </row>
    <row r="751" spans="18:18" x14ac:dyDescent="0.25">
      <c r="R751" s="9"/>
    </row>
    <row r="752" spans="18:18" x14ac:dyDescent="0.25">
      <c r="R752" s="9"/>
    </row>
    <row r="753" spans="18:18" x14ac:dyDescent="0.25">
      <c r="R753" s="9"/>
    </row>
    <row r="754" spans="18:18" x14ac:dyDescent="0.25">
      <c r="R754" s="9"/>
    </row>
    <row r="755" spans="18:18" x14ac:dyDescent="0.25">
      <c r="R755" s="9"/>
    </row>
    <row r="756" spans="18:18" x14ac:dyDescent="0.25">
      <c r="R756" s="9"/>
    </row>
    <row r="757" spans="18:18" x14ac:dyDescent="0.25">
      <c r="R757" s="9"/>
    </row>
    <row r="758" spans="18:18" x14ac:dyDescent="0.25">
      <c r="R758" s="9"/>
    </row>
    <row r="759" spans="18:18" x14ac:dyDescent="0.25">
      <c r="R759" s="9"/>
    </row>
    <row r="760" spans="18:18" x14ac:dyDescent="0.25">
      <c r="R760" s="9"/>
    </row>
    <row r="761" spans="18:18" x14ac:dyDescent="0.25">
      <c r="R761" s="9"/>
    </row>
    <row r="762" spans="18:18" x14ac:dyDescent="0.25">
      <c r="R762" s="9"/>
    </row>
    <row r="763" spans="18:18" x14ac:dyDescent="0.25">
      <c r="R763" s="9"/>
    </row>
    <row r="764" spans="18:18" x14ac:dyDescent="0.25">
      <c r="R764" s="9"/>
    </row>
    <row r="765" spans="18:18" x14ac:dyDescent="0.25">
      <c r="R765" s="9"/>
    </row>
    <row r="766" spans="18:18" x14ac:dyDescent="0.25">
      <c r="R766" s="9"/>
    </row>
    <row r="767" spans="18:18" x14ac:dyDescent="0.25">
      <c r="R767" s="9"/>
    </row>
    <row r="768" spans="18:18" x14ac:dyDescent="0.25">
      <c r="R768" s="9"/>
    </row>
    <row r="769" spans="18:18" x14ac:dyDescent="0.25">
      <c r="R769" s="9"/>
    </row>
    <row r="770" spans="18:18" x14ac:dyDescent="0.25">
      <c r="R770" s="9"/>
    </row>
    <row r="771" spans="18:18" x14ac:dyDescent="0.25">
      <c r="R771" s="9"/>
    </row>
    <row r="772" spans="18:18" x14ac:dyDescent="0.25">
      <c r="R772" s="9"/>
    </row>
    <row r="773" spans="18:18" x14ac:dyDescent="0.25">
      <c r="R773" s="9"/>
    </row>
    <row r="774" spans="18:18" x14ac:dyDescent="0.25">
      <c r="R774" s="9"/>
    </row>
    <row r="775" spans="18:18" x14ac:dyDescent="0.25">
      <c r="R775" s="9"/>
    </row>
    <row r="776" spans="18:18" x14ac:dyDescent="0.25">
      <c r="R776" s="9"/>
    </row>
    <row r="777" spans="18:18" x14ac:dyDescent="0.25">
      <c r="R777" s="9"/>
    </row>
    <row r="778" spans="18:18" x14ac:dyDescent="0.25">
      <c r="R778" s="9"/>
    </row>
    <row r="779" spans="18:18" x14ac:dyDescent="0.25">
      <c r="R779" s="9"/>
    </row>
    <row r="780" spans="18:18" x14ac:dyDescent="0.25">
      <c r="R780" s="9"/>
    </row>
    <row r="781" spans="18:18" x14ac:dyDescent="0.25">
      <c r="R781" s="9"/>
    </row>
    <row r="782" spans="18:18" x14ac:dyDescent="0.25">
      <c r="R782" s="9"/>
    </row>
    <row r="783" spans="18:18" x14ac:dyDescent="0.25">
      <c r="R783" s="9"/>
    </row>
    <row r="784" spans="18:18" x14ac:dyDescent="0.25">
      <c r="R784" s="9"/>
    </row>
    <row r="785" spans="18:18" x14ac:dyDescent="0.25">
      <c r="R785" s="9"/>
    </row>
    <row r="786" spans="18:18" x14ac:dyDescent="0.25">
      <c r="R786" s="9"/>
    </row>
    <row r="787" spans="18:18" x14ac:dyDescent="0.25">
      <c r="R787" s="9"/>
    </row>
    <row r="788" spans="18:18" x14ac:dyDescent="0.25">
      <c r="R788" s="9"/>
    </row>
    <row r="789" spans="18:18" x14ac:dyDescent="0.25">
      <c r="R789" s="9"/>
    </row>
    <row r="790" spans="18:18" x14ac:dyDescent="0.25">
      <c r="R790" s="9"/>
    </row>
    <row r="791" spans="18:18" x14ac:dyDescent="0.25">
      <c r="R791" s="9"/>
    </row>
    <row r="792" spans="18:18" x14ac:dyDescent="0.25">
      <c r="R792" s="9"/>
    </row>
    <row r="793" spans="18:18" x14ac:dyDescent="0.25">
      <c r="R793" s="9"/>
    </row>
    <row r="794" spans="18:18" x14ac:dyDescent="0.25">
      <c r="R794" s="9"/>
    </row>
    <row r="795" spans="18:18" x14ac:dyDescent="0.25">
      <c r="R795" s="9"/>
    </row>
    <row r="796" spans="18:18" x14ac:dyDescent="0.25">
      <c r="R796" s="9"/>
    </row>
    <row r="797" spans="18:18" x14ac:dyDescent="0.25">
      <c r="R797" s="9"/>
    </row>
    <row r="798" spans="18:18" x14ac:dyDescent="0.25">
      <c r="R798" s="9"/>
    </row>
    <row r="799" spans="18:18" x14ac:dyDescent="0.25">
      <c r="R799" s="9"/>
    </row>
    <row r="800" spans="18:18" x14ac:dyDescent="0.25">
      <c r="R800" s="9"/>
    </row>
    <row r="801" spans="18:18" x14ac:dyDescent="0.25">
      <c r="R801" s="9"/>
    </row>
    <row r="802" spans="18:18" x14ac:dyDescent="0.25">
      <c r="R802" s="9"/>
    </row>
    <row r="803" spans="18:18" x14ac:dyDescent="0.25">
      <c r="R803" s="9"/>
    </row>
    <row r="804" spans="18:18" x14ac:dyDescent="0.25">
      <c r="R804" s="9"/>
    </row>
    <row r="805" spans="18:18" x14ac:dyDescent="0.25">
      <c r="R805" s="9"/>
    </row>
    <row r="806" spans="18:18" x14ac:dyDescent="0.25">
      <c r="R806" s="9"/>
    </row>
    <row r="807" spans="18:18" x14ac:dyDescent="0.25">
      <c r="R807" s="9"/>
    </row>
    <row r="808" spans="18:18" x14ac:dyDescent="0.25">
      <c r="R808" s="9"/>
    </row>
    <row r="809" spans="18:18" x14ac:dyDescent="0.25">
      <c r="R809" s="9"/>
    </row>
    <row r="810" spans="18:18" x14ac:dyDescent="0.25">
      <c r="R810" s="9"/>
    </row>
    <row r="811" spans="18:18" x14ac:dyDescent="0.25">
      <c r="R811" s="9"/>
    </row>
    <row r="812" spans="18:18" x14ac:dyDescent="0.25">
      <c r="R812" s="9"/>
    </row>
    <row r="813" spans="18:18" x14ac:dyDescent="0.25">
      <c r="R813" s="9"/>
    </row>
    <row r="814" spans="18:18" x14ac:dyDescent="0.25">
      <c r="R814" s="9"/>
    </row>
    <row r="815" spans="18:18" x14ac:dyDescent="0.25">
      <c r="R815" s="9"/>
    </row>
    <row r="816" spans="18:18" x14ac:dyDescent="0.25">
      <c r="R816" s="9"/>
    </row>
    <row r="817" spans="18:18" x14ac:dyDescent="0.25">
      <c r="R817" s="9"/>
    </row>
    <row r="818" spans="18:18" x14ac:dyDescent="0.25">
      <c r="R818" s="9"/>
    </row>
    <row r="819" spans="18:18" x14ac:dyDescent="0.25">
      <c r="R819" s="9"/>
    </row>
    <row r="820" spans="18:18" x14ac:dyDescent="0.25">
      <c r="R820" s="9"/>
    </row>
    <row r="821" spans="18:18" x14ac:dyDescent="0.25">
      <c r="R821" s="9"/>
    </row>
    <row r="822" spans="18:18" x14ac:dyDescent="0.25">
      <c r="R822" s="9"/>
    </row>
    <row r="823" spans="18:18" x14ac:dyDescent="0.25">
      <c r="R823" s="9"/>
    </row>
    <row r="824" spans="18:18" x14ac:dyDescent="0.25">
      <c r="R824" s="9"/>
    </row>
    <row r="825" spans="18:18" x14ac:dyDescent="0.25">
      <c r="R825" s="9"/>
    </row>
    <row r="826" spans="18:18" x14ac:dyDescent="0.25">
      <c r="R826" s="9"/>
    </row>
    <row r="827" spans="18:18" x14ac:dyDescent="0.25">
      <c r="R827" s="9"/>
    </row>
    <row r="828" spans="18:18" x14ac:dyDescent="0.25">
      <c r="R828" s="9"/>
    </row>
    <row r="829" spans="18:18" x14ac:dyDescent="0.25">
      <c r="R829" s="9"/>
    </row>
    <row r="830" spans="18:18" x14ac:dyDescent="0.25">
      <c r="R830" s="9"/>
    </row>
    <row r="831" spans="18:18" x14ac:dyDescent="0.25">
      <c r="R831" s="9"/>
    </row>
    <row r="832" spans="18:18" x14ac:dyDescent="0.25">
      <c r="R832" s="9"/>
    </row>
    <row r="833" spans="18:18" x14ac:dyDescent="0.25">
      <c r="R833" s="9"/>
    </row>
    <row r="834" spans="18:18" x14ac:dyDescent="0.25">
      <c r="R834" s="9"/>
    </row>
    <row r="835" spans="18:18" x14ac:dyDescent="0.25">
      <c r="R835" s="9"/>
    </row>
    <row r="836" spans="18:18" x14ac:dyDescent="0.25">
      <c r="R836" s="9"/>
    </row>
    <row r="837" spans="18:18" x14ac:dyDescent="0.25">
      <c r="R837" s="9"/>
    </row>
    <row r="838" spans="18:18" x14ac:dyDescent="0.25">
      <c r="R838" s="9"/>
    </row>
    <row r="839" spans="18:18" x14ac:dyDescent="0.25">
      <c r="R839" s="9"/>
    </row>
    <row r="840" spans="18:18" x14ac:dyDescent="0.25">
      <c r="R840" s="9"/>
    </row>
    <row r="841" spans="18:18" x14ac:dyDescent="0.25">
      <c r="R841" s="9"/>
    </row>
    <row r="842" spans="18:18" x14ac:dyDescent="0.25">
      <c r="R842" s="9"/>
    </row>
    <row r="843" spans="18:18" x14ac:dyDescent="0.25">
      <c r="R843" s="9"/>
    </row>
    <row r="844" spans="18:18" x14ac:dyDescent="0.25">
      <c r="R844" s="9"/>
    </row>
    <row r="845" spans="18:18" x14ac:dyDescent="0.25">
      <c r="R845" s="9"/>
    </row>
    <row r="846" spans="18:18" x14ac:dyDescent="0.25">
      <c r="R846" s="9"/>
    </row>
    <row r="847" spans="18:18" x14ac:dyDescent="0.25">
      <c r="R847" s="9"/>
    </row>
    <row r="848" spans="18:18" x14ac:dyDescent="0.25">
      <c r="R848" s="9"/>
    </row>
    <row r="849" spans="18:18" x14ac:dyDescent="0.25">
      <c r="R849" s="9"/>
    </row>
    <row r="850" spans="18:18" x14ac:dyDescent="0.25">
      <c r="R850" s="9"/>
    </row>
    <row r="851" spans="18:18" x14ac:dyDescent="0.25">
      <c r="R851" s="9"/>
    </row>
    <row r="852" spans="18:18" x14ac:dyDescent="0.25">
      <c r="R852" s="9"/>
    </row>
    <row r="853" spans="18:18" x14ac:dyDescent="0.25">
      <c r="R853" s="9"/>
    </row>
    <row r="854" spans="18:18" x14ac:dyDescent="0.25">
      <c r="R854" s="9"/>
    </row>
    <row r="855" spans="18:18" x14ac:dyDescent="0.25">
      <c r="R855" s="9"/>
    </row>
    <row r="856" spans="18:18" x14ac:dyDescent="0.25">
      <c r="R856" s="9"/>
    </row>
    <row r="857" spans="18:18" x14ac:dyDescent="0.25">
      <c r="R857" s="9"/>
    </row>
    <row r="858" spans="18:18" x14ac:dyDescent="0.25">
      <c r="R858" s="9"/>
    </row>
    <row r="859" spans="18:18" x14ac:dyDescent="0.25">
      <c r="R859" s="9"/>
    </row>
    <row r="860" spans="18:18" x14ac:dyDescent="0.25">
      <c r="R860" s="9"/>
    </row>
    <row r="861" spans="18:18" x14ac:dyDescent="0.25">
      <c r="R861" s="9"/>
    </row>
    <row r="862" spans="18:18" x14ac:dyDescent="0.25">
      <c r="R862" s="9"/>
    </row>
    <row r="863" spans="18:18" x14ac:dyDescent="0.25">
      <c r="R863" s="9"/>
    </row>
    <row r="864" spans="18:18" x14ac:dyDescent="0.25">
      <c r="R864" s="9"/>
    </row>
    <row r="865" spans="18:18" x14ac:dyDescent="0.25">
      <c r="R865" s="9"/>
    </row>
    <row r="866" spans="18:18" x14ac:dyDescent="0.25">
      <c r="R866" s="9"/>
    </row>
    <row r="867" spans="18:18" x14ac:dyDescent="0.25">
      <c r="R867" s="9"/>
    </row>
    <row r="868" spans="18:18" x14ac:dyDescent="0.25">
      <c r="R868" s="9"/>
    </row>
    <row r="869" spans="18:18" x14ac:dyDescent="0.25">
      <c r="R869" s="9"/>
    </row>
    <row r="870" spans="18:18" x14ac:dyDescent="0.25">
      <c r="R870" s="9"/>
    </row>
    <row r="871" spans="18:18" x14ac:dyDescent="0.25">
      <c r="R871" s="9"/>
    </row>
    <row r="872" spans="18:18" x14ac:dyDescent="0.25">
      <c r="R872" s="9"/>
    </row>
    <row r="873" spans="18:18" x14ac:dyDescent="0.25">
      <c r="R873" s="9"/>
    </row>
    <row r="874" spans="18:18" x14ac:dyDescent="0.25">
      <c r="R874" s="9"/>
    </row>
    <row r="875" spans="18:18" x14ac:dyDescent="0.25">
      <c r="R875" s="9"/>
    </row>
    <row r="876" spans="18:18" x14ac:dyDescent="0.25">
      <c r="R876" s="9"/>
    </row>
    <row r="877" spans="18:18" x14ac:dyDescent="0.25">
      <c r="R877" s="9"/>
    </row>
    <row r="878" spans="18:18" x14ac:dyDescent="0.25">
      <c r="R878" s="9"/>
    </row>
    <row r="879" spans="18:18" x14ac:dyDescent="0.25">
      <c r="R879" s="9"/>
    </row>
    <row r="880" spans="18:18" x14ac:dyDescent="0.25">
      <c r="R880" s="9"/>
    </row>
    <row r="881" spans="18:18" x14ac:dyDescent="0.25">
      <c r="R881" s="9"/>
    </row>
    <row r="882" spans="18:18" x14ac:dyDescent="0.25">
      <c r="R882" s="9"/>
    </row>
    <row r="883" spans="18:18" x14ac:dyDescent="0.25">
      <c r="R883" s="9"/>
    </row>
    <row r="884" spans="18:18" x14ac:dyDescent="0.25">
      <c r="R884" s="9"/>
    </row>
    <row r="885" spans="18:18" x14ac:dyDescent="0.25">
      <c r="R885" s="9"/>
    </row>
    <row r="886" spans="18:18" x14ac:dyDescent="0.25">
      <c r="R886" s="9"/>
    </row>
    <row r="887" spans="18:18" x14ac:dyDescent="0.25">
      <c r="R887" s="9"/>
    </row>
    <row r="888" spans="18:18" x14ac:dyDescent="0.25">
      <c r="R888" s="9"/>
    </row>
    <row r="889" spans="18:18" x14ac:dyDescent="0.25">
      <c r="R889" s="9"/>
    </row>
    <row r="890" spans="18:18" x14ac:dyDescent="0.25">
      <c r="R890" s="9"/>
    </row>
    <row r="891" spans="18:18" x14ac:dyDescent="0.25">
      <c r="R891" s="9"/>
    </row>
    <row r="892" spans="18:18" x14ac:dyDescent="0.25">
      <c r="R892" s="9"/>
    </row>
    <row r="893" spans="18:18" x14ac:dyDescent="0.25">
      <c r="R893" s="9"/>
    </row>
    <row r="894" spans="18:18" x14ac:dyDescent="0.25">
      <c r="R894" s="9"/>
    </row>
    <row r="895" spans="18:18" x14ac:dyDescent="0.25">
      <c r="R895" s="9"/>
    </row>
    <row r="896" spans="18:18" x14ac:dyDescent="0.25">
      <c r="R896" s="9"/>
    </row>
    <row r="897" spans="18:18" x14ac:dyDescent="0.25">
      <c r="R897" s="9"/>
    </row>
    <row r="898" spans="18:18" x14ac:dyDescent="0.25">
      <c r="R898" s="9"/>
    </row>
    <row r="899" spans="18:18" x14ac:dyDescent="0.25">
      <c r="R899" s="9"/>
    </row>
    <row r="900" spans="18:18" x14ac:dyDescent="0.25">
      <c r="R900" s="9"/>
    </row>
    <row r="901" spans="18:18" x14ac:dyDescent="0.25">
      <c r="R901" s="9"/>
    </row>
    <row r="902" spans="18:18" x14ac:dyDescent="0.25">
      <c r="R902" s="9"/>
    </row>
    <row r="903" spans="18:18" x14ac:dyDescent="0.25">
      <c r="R903" s="9"/>
    </row>
    <row r="904" spans="18:18" x14ac:dyDescent="0.25">
      <c r="R904" s="9"/>
    </row>
    <row r="905" spans="18:18" x14ac:dyDescent="0.25">
      <c r="R905" s="9"/>
    </row>
    <row r="906" spans="18:18" x14ac:dyDescent="0.25">
      <c r="R906" s="9"/>
    </row>
    <row r="907" spans="18:18" x14ac:dyDescent="0.25">
      <c r="R907" s="9"/>
    </row>
    <row r="908" spans="18:18" x14ac:dyDescent="0.25">
      <c r="R908" s="9"/>
    </row>
    <row r="909" spans="18:18" x14ac:dyDescent="0.25">
      <c r="R909" s="9"/>
    </row>
    <row r="910" spans="18:18" x14ac:dyDescent="0.25">
      <c r="R910" s="9"/>
    </row>
    <row r="911" spans="18:18" x14ac:dyDescent="0.25">
      <c r="R911" s="9"/>
    </row>
    <row r="912" spans="18:18" x14ac:dyDescent="0.25">
      <c r="R912" s="9"/>
    </row>
    <row r="913" spans="18:18" x14ac:dyDescent="0.25">
      <c r="R913" s="9"/>
    </row>
    <row r="914" spans="18:18" x14ac:dyDescent="0.25">
      <c r="R914" s="9"/>
    </row>
    <row r="915" spans="18:18" x14ac:dyDescent="0.25">
      <c r="R915" s="9"/>
    </row>
    <row r="916" spans="18:18" x14ac:dyDescent="0.25">
      <c r="R916" s="9"/>
    </row>
    <row r="917" spans="18:18" x14ac:dyDescent="0.25">
      <c r="R917" s="9"/>
    </row>
    <row r="918" spans="18:18" x14ac:dyDescent="0.25">
      <c r="R918" s="9"/>
    </row>
    <row r="919" spans="18:18" x14ac:dyDescent="0.25">
      <c r="R919" s="9"/>
    </row>
    <row r="920" spans="18:18" x14ac:dyDescent="0.25">
      <c r="R920" s="9"/>
    </row>
    <row r="921" spans="18:18" x14ac:dyDescent="0.25">
      <c r="R921" s="9"/>
    </row>
    <row r="922" spans="18:18" x14ac:dyDescent="0.25">
      <c r="R922" s="9"/>
    </row>
    <row r="923" spans="18:18" x14ac:dyDescent="0.25">
      <c r="R923" s="9"/>
    </row>
    <row r="924" spans="18:18" x14ac:dyDescent="0.25">
      <c r="R924" s="9"/>
    </row>
    <row r="925" spans="18:18" x14ac:dyDescent="0.25">
      <c r="R925" s="9"/>
    </row>
    <row r="926" spans="18:18" x14ac:dyDescent="0.25">
      <c r="R926" s="9"/>
    </row>
    <row r="927" spans="18:18" x14ac:dyDescent="0.25">
      <c r="R927" s="9"/>
    </row>
    <row r="928" spans="18:18" x14ac:dyDescent="0.25">
      <c r="R928" s="9"/>
    </row>
    <row r="929" spans="18:18" x14ac:dyDescent="0.25">
      <c r="R929" s="9"/>
    </row>
    <row r="930" spans="18:18" x14ac:dyDescent="0.25">
      <c r="R930" s="9"/>
    </row>
    <row r="931" spans="18:18" x14ac:dyDescent="0.25">
      <c r="R931" s="9"/>
    </row>
    <row r="932" spans="18:18" x14ac:dyDescent="0.25">
      <c r="R932" s="9"/>
    </row>
    <row r="933" spans="18:18" x14ac:dyDescent="0.25">
      <c r="R933" s="9"/>
    </row>
    <row r="934" spans="18:18" x14ac:dyDescent="0.25">
      <c r="R934" s="9"/>
    </row>
    <row r="935" spans="18:18" x14ac:dyDescent="0.25">
      <c r="R935" s="9"/>
    </row>
    <row r="936" spans="18:18" x14ac:dyDescent="0.25">
      <c r="R936" s="9"/>
    </row>
    <row r="937" spans="18:18" x14ac:dyDescent="0.25">
      <c r="R937" s="9"/>
    </row>
    <row r="938" spans="18:18" x14ac:dyDescent="0.25">
      <c r="R938" s="9"/>
    </row>
    <row r="939" spans="18:18" x14ac:dyDescent="0.25">
      <c r="R939" s="9"/>
    </row>
    <row r="940" spans="18:18" x14ac:dyDescent="0.25">
      <c r="R940" s="9"/>
    </row>
    <row r="941" spans="18:18" x14ac:dyDescent="0.25">
      <c r="R941" s="9"/>
    </row>
    <row r="942" spans="18:18" x14ac:dyDescent="0.25">
      <c r="R942" s="9"/>
    </row>
    <row r="943" spans="18:18" x14ac:dyDescent="0.25">
      <c r="R943" s="9"/>
    </row>
    <row r="944" spans="18:18" x14ac:dyDescent="0.25">
      <c r="R944" s="9"/>
    </row>
    <row r="945" spans="18:18" x14ac:dyDescent="0.25">
      <c r="R945" s="9"/>
    </row>
    <row r="946" spans="18:18" x14ac:dyDescent="0.25">
      <c r="R946" s="9"/>
    </row>
    <row r="947" spans="18:18" x14ac:dyDescent="0.25">
      <c r="R947" s="9"/>
    </row>
    <row r="948" spans="18:18" x14ac:dyDescent="0.25">
      <c r="R948" s="9"/>
    </row>
    <row r="949" spans="18:18" x14ac:dyDescent="0.25">
      <c r="R949" s="9"/>
    </row>
    <row r="950" spans="18:18" x14ac:dyDescent="0.25">
      <c r="R950" s="9"/>
    </row>
    <row r="951" spans="18:18" x14ac:dyDescent="0.25">
      <c r="R951" s="9"/>
    </row>
    <row r="952" spans="18:18" x14ac:dyDescent="0.25">
      <c r="R952" s="9"/>
    </row>
    <row r="953" spans="18:18" x14ac:dyDescent="0.25">
      <c r="R953" s="9"/>
    </row>
    <row r="954" spans="18:18" x14ac:dyDescent="0.25">
      <c r="R954" s="9"/>
    </row>
    <row r="955" spans="18:18" x14ac:dyDescent="0.25">
      <c r="R955" s="9"/>
    </row>
    <row r="956" spans="18:18" x14ac:dyDescent="0.25">
      <c r="R956" s="9"/>
    </row>
    <row r="957" spans="18:18" x14ac:dyDescent="0.25">
      <c r="R957" s="9"/>
    </row>
    <row r="958" spans="18:18" x14ac:dyDescent="0.25">
      <c r="R958" s="9"/>
    </row>
    <row r="959" spans="18:18" x14ac:dyDescent="0.25">
      <c r="R959" s="9"/>
    </row>
    <row r="960" spans="18:18" x14ac:dyDescent="0.25">
      <c r="R960" s="9"/>
    </row>
    <row r="961" spans="18:18" x14ac:dyDescent="0.25">
      <c r="R961" s="9"/>
    </row>
    <row r="962" spans="18:18" x14ac:dyDescent="0.25">
      <c r="R962" s="9"/>
    </row>
    <row r="963" spans="18:18" x14ac:dyDescent="0.25">
      <c r="R963" s="9"/>
    </row>
    <row r="964" spans="18:18" x14ac:dyDescent="0.25">
      <c r="R964" s="9"/>
    </row>
    <row r="965" spans="18:18" x14ac:dyDescent="0.25">
      <c r="R965" s="9"/>
    </row>
    <row r="966" spans="18:18" x14ac:dyDescent="0.25">
      <c r="R966" s="9"/>
    </row>
    <row r="967" spans="18:18" x14ac:dyDescent="0.25">
      <c r="R967" s="9"/>
    </row>
    <row r="968" spans="18:18" x14ac:dyDescent="0.25">
      <c r="R968" s="9"/>
    </row>
    <row r="969" spans="18:18" x14ac:dyDescent="0.25">
      <c r="R969" s="9"/>
    </row>
    <row r="970" spans="18:18" x14ac:dyDescent="0.25">
      <c r="R970" s="9"/>
    </row>
    <row r="971" spans="18:18" x14ac:dyDescent="0.25">
      <c r="R971" s="9"/>
    </row>
    <row r="972" spans="18:18" x14ac:dyDescent="0.25">
      <c r="R972" s="9"/>
    </row>
    <row r="973" spans="18:18" x14ac:dyDescent="0.25">
      <c r="R973" s="9"/>
    </row>
    <row r="974" spans="18:18" x14ac:dyDescent="0.25">
      <c r="R974" s="9"/>
    </row>
    <row r="975" spans="18:18" x14ac:dyDescent="0.25">
      <c r="R975" s="9"/>
    </row>
    <row r="976" spans="18:18" x14ac:dyDescent="0.25">
      <c r="R976" s="9"/>
    </row>
    <row r="977" spans="18:18" x14ac:dyDescent="0.25">
      <c r="R977" s="9"/>
    </row>
    <row r="978" spans="18:18" x14ac:dyDescent="0.25">
      <c r="R978" s="9"/>
    </row>
    <row r="979" spans="18:18" x14ac:dyDescent="0.25">
      <c r="R979" s="9"/>
    </row>
    <row r="980" spans="18:18" x14ac:dyDescent="0.25">
      <c r="R980" s="9"/>
    </row>
    <row r="981" spans="18:18" x14ac:dyDescent="0.25">
      <c r="R981" s="9"/>
    </row>
    <row r="982" spans="18:18" x14ac:dyDescent="0.25">
      <c r="R982" s="9"/>
    </row>
    <row r="983" spans="18:18" x14ac:dyDescent="0.25">
      <c r="R983" s="9"/>
    </row>
    <row r="984" spans="18:18" x14ac:dyDescent="0.25">
      <c r="R984" s="9"/>
    </row>
    <row r="985" spans="18:18" x14ac:dyDescent="0.25">
      <c r="R985" s="9"/>
    </row>
    <row r="986" spans="18:18" x14ac:dyDescent="0.25">
      <c r="R986" s="9"/>
    </row>
    <row r="987" spans="18:18" x14ac:dyDescent="0.25">
      <c r="R987" s="9"/>
    </row>
    <row r="988" spans="18:18" x14ac:dyDescent="0.25">
      <c r="R988" s="9"/>
    </row>
    <row r="989" spans="18:18" x14ac:dyDescent="0.25">
      <c r="R989" s="9"/>
    </row>
    <row r="990" spans="18:18" x14ac:dyDescent="0.25">
      <c r="R990" s="9"/>
    </row>
    <row r="991" spans="18:18" x14ac:dyDescent="0.25">
      <c r="R991" s="9"/>
    </row>
    <row r="992" spans="18:18" x14ac:dyDescent="0.25">
      <c r="R992" s="9"/>
    </row>
    <row r="993" spans="18:18" x14ac:dyDescent="0.25">
      <c r="R993" s="9"/>
    </row>
    <row r="994" spans="18:18" x14ac:dyDescent="0.25">
      <c r="R994" s="9"/>
    </row>
    <row r="995" spans="18:18" x14ac:dyDescent="0.25">
      <c r="R995" s="9"/>
    </row>
    <row r="996" spans="18:18" x14ac:dyDescent="0.25">
      <c r="R996" s="9"/>
    </row>
    <row r="997" spans="18:18" x14ac:dyDescent="0.25">
      <c r="R997" s="9"/>
    </row>
    <row r="998" spans="18:18" x14ac:dyDescent="0.25">
      <c r="R998" s="9"/>
    </row>
    <row r="999" spans="18:18" x14ac:dyDescent="0.25">
      <c r="R999" s="9"/>
    </row>
    <row r="1000" spans="18:18" x14ac:dyDescent="0.25">
      <c r="R1000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9"/>
  <sheetViews>
    <sheetView topLeftCell="A28" workbookViewId="0">
      <selection activeCell="F39" sqref="F39:T39"/>
    </sheetView>
  </sheetViews>
  <sheetFormatPr defaultColWidth="15.140625" defaultRowHeight="15" customHeight="1" x14ac:dyDescent="0.25"/>
  <cols>
    <col min="1" max="29" width="7.5703125" customWidth="1"/>
  </cols>
  <sheetData>
    <row r="1" spans="1:32" ht="15" customHeight="1" x14ac:dyDescent="0.25">
      <c r="A1" s="2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2" ht="15" customHeight="1" x14ac:dyDescent="0.25">
      <c r="U2" s="10" t="s">
        <v>8</v>
      </c>
      <c r="V2" s="10" t="s">
        <v>8</v>
      </c>
      <c r="W2" s="10" t="s">
        <v>8</v>
      </c>
      <c r="X2" s="10" t="s">
        <v>8</v>
      </c>
    </row>
    <row r="3" spans="1:32" ht="15" customHeight="1" x14ac:dyDescent="0.25">
      <c r="A3" s="3"/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12">
        <v>2009</v>
      </c>
      <c r="V3" s="12">
        <v>2010</v>
      </c>
      <c r="W3" s="12">
        <v>2011</v>
      </c>
      <c r="X3" s="12">
        <v>2012</v>
      </c>
      <c r="Y3" s="12">
        <v>213</v>
      </c>
      <c r="Z3" s="12">
        <v>2014</v>
      </c>
      <c r="AA3" s="12">
        <v>2015</v>
      </c>
      <c r="AB3" s="12">
        <v>2016</v>
      </c>
      <c r="AC3" s="12">
        <v>2017</v>
      </c>
      <c r="AD3" s="12">
        <v>2018</v>
      </c>
      <c r="AE3" s="12">
        <v>2019</v>
      </c>
      <c r="AF3" s="12">
        <v>2020</v>
      </c>
    </row>
    <row r="4" spans="1:32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v>554.55999999999995</v>
      </c>
      <c r="O4">
        <v>776.05</v>
      </c>
      <c r="P4">
        <v>734.41</v>
      </c>
      <c r="Q4">
        <v>707.62</v>
      </c>
      <c r="R4">
        <v>783.66000000000008</v>
      </c>
      <c r="S4">
        <v>591.1</v>
      </c>
      <c r="T4">
        <v>988.54000000000008</v>
      </c>
      <c r="U4">
        <v>833.06000000000006</v>
      </c>
      <c r="V4">
        <v>769.15</v>
      </c>
      <c r="W4">
        <v>851.08999999999992</v>
      </c>
      <c r="X4" s="1">
        <v>721.65</v>
      </c>
      <c r="Y4" s="1">
        <v>693.92</v>
      </c>
      <c r="Z4" s="1">
        <v>664.42</v>
      </c>
      <c r="AA4" s="1">
        <v>825.05</v>
      </c>
      <c r="AB4" s="1">
        <v>568.45000000000005</v>
      </c>
      <c r="AC4" s="28">
        <v>448.78</v>
      </c>
      <c r="AD4" s="1">
        <v>644.35</v>
      </c>
      <c r="AE4">
        <v>491.22</v>
      </c>
      <c r="AF4" s="1">
        <v>687.37</v>
      </c>
    </row>
    <row r="5" spans="1:32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v>171.37</v>
      </c>
      <c r="O5">
        <v>264.42</v>
      </c>
      <c r="P5">
        <v>275.29000000000002</v>
      </c>
      <c r="Q5">
        <v>338.31</v>
      </c>
      <c r="R5">
        <v>265.40000000000003</v>
      </c>
      <c r="S5">
        <v>226.65</v>
      </c>
      <c r="T5">
        <v>376.39</v>
      </c>
      <c r="U5">
        <v>318</v>
      </c>
      <c r="V5">
        <v>275.45999999999998</v>
      </c>
      <c r="W5">
        <v>311.03999999999996</v>
      </c>
      <c r="X5" s="1">
        <v>275.45999999999998</v>
      </c>
      <c r="Y5" s="1">
        <v>266.68</v>
      </c>
      <c r="Z5" s="1">
        <v>279.98</v>
      </c>
      <c r="AA5" s="1">
        <v>518.75</v>
      </c>
      <c r="AB5" s="1">
        <v>245.59</v>
      </c>
      <c r="AC5" s="28">
        <v>201.65</v>
      </c>
      <c r="AD5" s="1">
        <v>226.05</v>
      </c>
      <c r="AE5">
        <v>221.45</v>
      </c>
      <c r="AF5" s="1">
        <v>278.01</v>
      </c>
    </row>
    <row r="6" spans="1:32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v>537.58000000000004</v>
      </c>
      <c r="O6">
        <v>686.79</v>
      </c>
      <c r="P6">
        <v>586.83000000000004</v>
      </c>
      <c r="Q6">
        <v>546.25</v>
      </c>
      <c r="R6">
        <v>605.28</v>
      </c>
      <c r="S6">
        <v>531.8900000000001</v>
      </c>
      <c r="T6">
        <v>826.55000000000018</v>
      </c>
      <c r="U6">
        <v>544.42000000000007</v>
      </c>
      <c r="V6">
        <v>498.63000000000005</v>
      </c>
      <c r="W6">
        <v>626.30999999999995</v>
      </c>
      <c r="X6" s="1">
        <v>510.61</v>
      </c>
      <c r="Y6" s="1">
        <v>465.09</v>
      </c>
      <c r="Z6" s="1">
        <v>522.79999999999995</v>
      </c>
      <c r="AA6" s="1">
        <v>838.71</v>
      </c>
      <c r="AB6" s="1">
        <v>402.86</v>
      </c>
      <c r="AC6" s="28">
        <v>398.26999999999992</v>
      </c>
      <c r="AD6" s="1">
        <v>505.23</v>
      </c>
      <c r="AE6">
        <v>471.66999999999996</v>
      </c>
      <c r="AF6" s="1">
        <v>605.84</v>
      </c>
    </row>
    <row r="7" spans="1:32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990.42</v>
      </c>
      <c r="O7">
        <v>1610.06</v>
      </c>
      <c r="P7">
        <v>1180.69</v>
      </c>
      <c r="Q7">
        <v>1196.23</v>
      </c>
      <c r="R7">
        <v>1339.3500000000001</v>
      </c>
      <c r="S7">
        <v>934.14999999999986</v>
      </c>
      <c r="T7">
        <v>1734.01</v>
      </c>
      <c r="U7">
        <v>1344.61</v>
      </c>
      <c r="V7">
        <v>1110.0999999999999</v>
      </c>
      <c r="W7">
        <v>1362.97</v>
      </c>
      <c r="X7" s="1">
        <v>1022.01</v>
      </c>
      <c r="Y7" s="1">
        <v>970.1</v>
      </c>
      <c r="Z7" s="1">
        <v>1139.7</v>
      </c>
      <c r="AA7" s="1">
        <v>970.08</v>
      </c>
      <c r="AB7" s="1">
        <v>1078.6300000000001</v>
      </c>
      <c r="AC7" s="28">
        <v>977.31</v>
      </c>
      <c r="AD7" s="1">
        <v>1210.01</v>
      </c>
      <c r="AE7">
        <v>1074.73</v>
      </c>
      <c r="AF7" s="1">
        <v>1172.97</v>
      </c>
    </row>
    <row r="8" spans="1:32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v>663.43</v>
      </c>
      <c r="O8">
        <v>1031.82</v>
      </c>
      <c r="P8">
        <v>850.32</v>
      </c>
      <c r="Q8">
        <v>763.19</v>
      </c>
      <c r="R8">
        <v>844.67</v>
      </c>
      <c r="S8">
        <v>748.75999999999988</v>
      </c>
      <c r="T8">
        <v>1114.5200000000002</v>
      </c>
      <c r="U8">
        <v>1016.56</v>
      </c>
      <c r="V8">
        <v>1024.6600000000001</v>
      </c>
      <c r="W8">
        <v>1097.21</v>
      </c>
      <c r="X8" s="1">
        <v>821.77</v>
      </c>
      <c r="Y8" s="1">
        <v>787.07</v>
      </c>
      <c r="Z8" s="1">
        <v>920.94</v>
      </c>
      <c r="AA8" s="1">
        <v>695.84</v>
      </c>
      <c r="AB8" s="1">
        <v>705.38</v>
      </c>
      <c r="AC8" s="28">
        <v>644.62</v>
      </c>
      <c r="AD8" s="1">
        <v>869.46</v>
      </c>
      <c r="AE8">
        <v>703.28000000000009</v>
      </c>
      <c r="AF8" s="1">
        <v>865.53</v>
      </c>
    </row>
    <row r="9" spans="1:32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v>281.87</v>
      </c>
      <c r="O9">
        <v>388.51</v>
      </c>
      <c r="P9">
        <v>358.92999999999995</v>
      </c>
      <c r="Q9">
        <v>349.51000000000005</v>
      </c>
      <c r="R9">
        <v>360.63</v>
      </c>
      <c r="S9">
        <v>304.31</v>
      </c>
      <c r="T9">
        <v>470.33</v>
      </c>
      <c r="U9">
        <v>392.72999999999996</v>
      </c>
      <c r="V9">
        <v>404.04</v>
      </c>
      <c r="W9">
        <v>470.28</v>
      </c>
      <c r="X9" s="1">
        <v>358.52</v>
      </c>
      <c r="Y9" s="1">
        <v>334.57</v>
      </c>
      <c r="Z9" s="1">
        <v>402.25</v>
      </c>
      <c r="AA9" s="1">
        <v>423.43</v>
      </c>
      <c r="AB9" s="1">
        <v>394.86</v>
      </c>
      <c r="AC9" s="28">
        <v>321.62</v>
      </c>
      <c r="AD9" s="1">
        <v>383.74</v>
      </c>
      <c r="AE9">
        <v>346.87</v>
      </c>
      <c r="AF9" s="1">
        <v>505.3</v>
      </c>
    </row>
    <row r="10" spans="1:32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v>527.03</v>
      </c>
      <c r="O10">
        <v>694.74</v>
      </c>
      <c r="P10">
        <v>708.61000000000013</v>
      </c>
      <c r="Q10">
        <v>635.66</v>
      </c>
      <c r="R10">
        <v>922.64</v>
      </c>
      <c r="S10">
        <v>587.16</v>
      </c>
      <c r="T10">
        <v>865.88</v>
      </c>
      <c r="U10">
        <v>688.35</v>
      </c>
      <c r="V10">
        <v>703.54</v>
      </c>
      <c r="W10">
        <v>427.33</v>
      </c>
      <c r="X10" s="1">
        <v>542.47</v>
      </c>
      <c r="Y10" s="1">
        <v>682.62</v>
      </c>
      <c r="Z10" s="1">
        <v>615.79999999999995</v>
      </c>
      <c r="AA10" s="1">
        <v>656.57</v>
      </c>
      <c r="AB10" s="1">
        <v>563.85</v>
      </c>
      <c r="AC10" s="28">
        <v>565.67000000000007</v>
      </c>
      <c r="AD10" s="1">
        <v>755.3</v>
      </c>
      <c r="AE10">
        <v>617.79000000000008</v>
      </c>
      <c r="AF10" s="1">
        <v>759.18</v>
      </c>
    </row>
    <row r="11" spans="1:32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1103.76</v>
      </c>
      <c r="O11">
        <v>1471.6599999999999</v>
      </c>
      <c r="P11">
        <v>1214.54</v>
      </c>
      <c r="Q11">
        <v>1107.55</v>
      </c>
      <c r="R11">
        <v>1250.48</v>
      </c>
      <c r="S11">
        <v>996.88</v>
      </c>
      <c r="T11">
        <v>1666.9399999999998</v>
      </c>
      <c r="U11">
        <v>1546.9199999999998</v>
      </c>
      <c r="V11">
        <v>1411.22</v>
      </c>
      <c r="W11">
        <v>1568.5900000000001</v>
      </c>
      <c r="X11" s="1">
        <v>1320.8</v>
      </c>
      <c r="Y11" s="1">
        <v>1179.3900000000001</v>
      </c>
      <c r="Z11" s="1">
        <v>1089.5</v>
      </c>
      <c r="AA11" s="1">
        <v>1047.3800000000001</v>
      </c>
      <c r="AB11" s="1">
        <v>985.05</v>
      </c>
      <c r="AC11" s="28">
        <v>839.19999999999993</v>
      </c>
      <c r="AD11" s="1">
        <v>1096.5</v>
      </c>
      <c r="AE11">
        <v>920.1</v>
      </c>
      <c r="AF11" s="1">
        <v>1205.01</v>
      </c>
    </row>
    <row r="12" spans="1:32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423.74</v>
      </c>
      <c r="O12">
        <v>604.58000000000004</v>
      </c>
      <c r="P12">
        <v>550.6</v>
      </c>
      <c r="Q12">
        <v>491.64</v>
      </c>
      <c r="R12">
        <v>572.93000000000006</v>
      </c>
      <c r="S12">
        <v>240.89000000000001</v>
      </c>
      <c r="T12">
        <v>586.81000000000006</v>
      </c>
      <c r="U12">
        <v>533.84999999999991</v>
      </c>
      <c r="V12">
        <v>461.91999999999996</v>
      </c>
      <c r="W12">
        <v>638.54000000000008</v>
      </c>
      <c r="X12" s="1">
        <v>510.7</v>
      </c>
      <c r="Y12" s="1">
        <v>566.26</v>
      </c>
      <c r="Z12" s="1">
        <v>600.17999999999995</v>
      </c>
      <c r="AA12" s="1">
        <v>493.83</v>
      </c>
      <c r="AB12" s="1">
        <v>533.37</v>
      </c>
      <c r="AC12" s="28">
        <v>462.02999999999992</v>
      </c>
      <c r="AD12" s="1">
        <v>504.92</v>
      </c>
      <c r="AE12">
        <v>457.35999999999996</v>
      </c>
      <c r="AF12" s="1">
        <v>575.26</v>
      </c>
    </row>
    <row r="13" spans="1:32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720.39</v>
      </c>
      <c r="O13">
        <v>1310.6399999999999</v>
      </c>
      <c r="P13">
        <v>965.23</v>
      </c>
      <c r="Q13">
        <v>932.6600000000002</v>
      </c>
      <c r="R13">
        <v>1071.1600000000001</v>
      </c>
      <c r="S13">
        <v>798.82</v>
      </c>
      <c r="T13">
        <v>1252.5600000000002</v>
      </c>
      <c r="U13">
        <v>932.34</v>
      </c>
      <c r="V13">
        <v>755.79000000000008</v>
      </c>
      <c r="W13">
        <v>897.71</v>
      </c>
      <c r="X13" s="1">
        <v>759.83</v>
      </c>
      <c r="Y13" s="1">
        <v>693.12</v>
      </c>
      <c r="Z13" s="1">
        <v>828.35</v>
      </c>
      <c r="AA13" s="1">
        <v>662.03</v>
      </c>
      <c r="AB13" s="1">
        <v>565.04</v>
      </c>
      <c r="AC13" s="28">
        <v>563.98</v>
      </c>
      <c r="AD13" s="1">
        <v>736.02</v>
      </c>
      <c r="AE13">
        <v>598</v>
      </c>
      <c r="AF13" s="1">
        <v>694.67</v>
      </c>
    </row>
    <row r="14" spans="1:32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1053.6400000000001</v>
      </c>
      <c r="O14">
        <v>1456.39</v>
      </c>
      <c r="P14">
        <v>1342.16</v>
      </c>
      <c r="Q14">
        <v>1217.3899999999999</v>
      </c>
      <c r="R14">
        <v>1328.6999999999998</v>
      </c>
      <c r="S14">
        <v>1007.52</v>
      </c>
      <c r="T14">
        <v>1402.79</v>
      </c>
      <c r="U14">
        <v>1621.8</v>
      </c>
      <c r="V14">
        <v>1431.82</v>
      </c>
      <c r="W14">
        <v>1694.13</v>
      </c>
      <c r="X14" s="1">
        <v>1399.61</v>
      </c>
      <c r="Y14" s="1">
        <v>1363.77</v>
      </c>
      <c r="Z14" s="1">
        <v>1459.97</v>
      </c>
      <c r="AA14" s="1">
        <v>1207.3599999999999</v>
      </c>
      <c r="AB14" s="1">
        <v>1406.92</v>
      </c>
      <c r="AC14" s="28">
        <v>1270.74</v>
      </c>
      <c r="AD14" s="1">
        <v>1514.81</v>
      </c>
      <c r="AE14">
        <v>950.1</v>
      </c>
      <c r="AF14" s="1">
        <v>1736.99</v>
      </c>
    </row>
    <row r="15" spans="1:32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870.66</v>
      </c>
      <c r="O15">
        <v>1157.8900000000001</v>
      </c>
      <c r="P15">
        <v>995.05000000000007</v>
      </c>
      <c r="Q15">
        <v>1024.8800000000001</v>
      </c>
      <c r="R15">
        <v>1245.1099999999999</v>
      </c>
      <c r="S15">
        <v>961.47</v>
      </c>
      <c r="T15">
        <v>1326.9999999999998</v>
      </c>
      <c r="U15">
        <v>1265.46</v>
      </c>
      <c r="V15">
        <v>1159.5199999999998</v>
      </c>
      <c r="W15">
        <v>1207.42</v>
      </c>
      <c r="X15" s="1">
        <v>1078.72</v>
      </c>
      <c r="Y15" s="1">
        <v>895.46</v>
      </c>
      <c r="Z15" s="1">
        <v>880.85</v>
      </c>
      <c r="AA15" s="1">
        <v>822.7</v>
      </c>
      <c r="AB15" s="1">
        <v>652.64</v>
      </c>
      <c r="AC15" s="28">
        <v>505.57</v>
      </c>
      <c r="AD15" s="1">
        <v>658.1</v>
      </c>
      <c r="AE15">
        <v>715.58999999999992</v>
      </c>
      <c r="AF15" s="1">
        <v>991.87</v>
      </c>
    </row>
    <row r="16" spans="1:32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1039.17</v>
      </c>
      <c r="O16">
        <v>1651.2</v>
      </c>
      <c r="P16">
        <v>1480.9199999999998</v>
      </c>
      <c r="Q16">
        <v>1399.75</v>
      </c>
      <c r="R16">
        <v>1540.33</v>
      </c>
      <c r="S16">
        <v>1176.77</v>
      </c>
      <c r="T16">
        <v>1736.3999999999999</v>
      </c>
      <c r="U16">
        <v>1407.98</v>
      </c>
      <c r="V16">
        <v>1140.96</v>
      </c>
      <c r="W16">
        <v>1619.2800000000002</v>
      </c>
      <c r="X16" s="1">
        <v>1297.04</v>
      </c>
      <c r="Y16" s="1">
        <v>1212.58</v>
      </c>
      <c r="Z16" s="1">
        <v>1397.46</v>
      </c>
      <c r="AA16" s="1">
        <v>941.67</v>
      </c>
      <c r="AB16" s="1">
        <v>1251.6199999999999</v>
      </c>
      <c r="AC16" s="28">
        <v>1209.8</v>
      </c>
      <c r="AD16" s="1">
        <v>1346.74</v>
      </c>
      <c r="AE16">
        <v>1115.8499999999999</v>
      </c>
      <c r="AF16" s="1">
        <v>1478.31</v>
      </c>
    </row>
    <row r="17" spans="1:32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>
        <v>1157.96</v>
      </c>
      <c r="O17">
        <v>1665.36</v>
      </c>
      <c r="P17">
        <v>1430.04</v>
      </c>
      <c r="Q17">
        <v>1500.3899999999999</v>
      </c>
      <c r="R17">
        <v>1878.19</v>
      </c>
      <c r="S17">
        <v>1270.92</v>
      </c>
      <c r="T17">
        <v>2214.38</v>
      </c>
      <c r="U17">
        <v>1945.8300000000002</v>
      </c>
      <c r="V17">
        <v>1808.64</v>
      </c>
      <c r="W17">
        <v>1923.3899999999999</v>
      </c>
      <c r="X17" s="1">
        <v>1625.7</v>
      </c>
      <c r="Y17" s="1">
        <v>1473.04</v>
      </c>
      <c r="Z17" s="1">
        <v>1673.37</v>
      </c>
      <c r="AA17" s="1">
        <v>1359.81</v>
      </c>
      <c r="AB17" s="1">
        <v>1274.9100000000001</v>
      </c>
      <c r="AC17" s="28">
        <v>1174.5600000000002</v>
      </c>
      <c r="AD17" s="1">
        <v>1604.04</v>
      </c>
      <c r="AE17">
        <v>1226.1300000000001</v>
      </c>
      <c r="AF17" s="1">
        <v>1736.11</v>
      </c>
    </row>
    <row r="18" spans="1:32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v>801.47</v>
      </c>
      <c r="O18">
        <v>1203.4000000000001</v>
      </c>
      <c r="P18">
        <v>977.24</v>
      </c>
      <c r="Q18">
        <v>1039.6399999999999</v>
      </c>
      <c r="R18">
        <v>1036.03</v>
      </c>
      <c r="S18">
        <v>796.50000000000011</v>
      </c>
      <c r="T18">
        <v>1161.9299999999998</v>
      </c>
      <c r="U18">
        <v>979.56999999999994</v>
      </c>
      <c r="V18">
        <v>848.24</v>
      </c>
      <c r="W18">
        <v>976.7</v>
      </c>
      <c r="X18" s="1">
        <v>782.56</v>
      </c>
      <c r="Y18" s="1">
        <v>743.55</v>
      </c>
      <c r="Z18" s="1">
        <v>791.15</v>
      </c>
      <c r="AA18" s="1">
        <v>941.68</v>
      </c>
      <c r="AB18" s="1">
        <v>549.08000000000004</v>
      </c>
      <c r="AC18" s="28">
        <v>462.45000000000005</v>
      </c>
      <c r="AD18" s="1">
        <v>694.04</v>
      </c>
      <c r="AE18">
        <v>627.70999999999992</v>
      </c>
      <c r="AF18" s="1">
        <v>865.93</v>
      </c>
    </row>
    <row r="19" spans="1:32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472.65</v>
      </c>
      <c r="O19">
        <v>664.12000000000012</v>
      </c>
      <c r="P19">
        <v>645.54</v>
      </c>
      <c r="Q19">
        <v>602.89</v>
      </c>
      <c r="R19">
        <v>763.32999999999993</v>
      </c>
      <c r="S19">
        <v>588.41</v>
      </c>
      <c r="T19">
        <v>942.41</v>
      </c>
      <c r="U19">
        <v>819.37000000000012</v>
      </c>
      <c r="V19">
        <v>708.21</v>
      </c>
      <c r="W19">
        <v>680.2700000000001</v>
      </c>
      <c r="X19" s="1">
        <v>611.63</v>
      </c>
      <c r="Y19" s="1">
        <v>470.61</v>
      </c>
      <c r="Z19" s="1">
        <v>528.70000000000005</v>
      </c>
      <c r="AA19" s="1">
        <v>756.37</v>
      </c>
      <c r="AB19" s="1">
        <v>410.37</v>
      </c>
      <c r="AC19" s="28">
        <v>345.09</v>
      </c>
      <c r="AD19" s="1">
        <v>455.67</v>
      </c>
      <c r="AE19">
        <v>456.99999999999994</v>
      </c>
      <c r="AF19" s="1">
        <v>641.44000000000005</v>
      </c>
    </row>
    <row r="20" spans="1:32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1110.6600000000001</v>
      </c>
      <c r="O20">
        <v>1457.2899999999997</v>
      </c>
      <c r="P20">
        <v>1112.31</v>
      </c>
      <c r="Q20">
        <v>1016.3</v>
      </c>
      <c r="R20">
        <v>1393.27</v>
      </c>
      <c r="S20">
        <v>1111.6699999999998</v>
      </c>
      <c r="T20">
        <v>1797.3199999999997</v>
      </c>
      <c r="U20">
        <v>1608.4520000000002</v>
      </c>
      <c r="V20">
        <v>1564.7799999999997</v>
      </c>
      <c r="W20">
        <v>1584.23</v>
      </c>
      <c r="X20" s="1">
        <v>1310.0899999999999</v>
      </c>
      <c r="Y20" s="1">
        <v>1265.72</v>
      </c>
      <c r="Z20" s="1">
        <v>1380.36</v>
      </c>
      <c r="AA20" s="1">
        <v>1094.27</v>
      </c>
      <c r="AB20" s="1">
        <v>1275.72</v>
      </c>
      <c r="AC20" s="28">
        <v>1157.69</v>
      </c>
      <c r="AD20" s="1">
        <v>1313.96</v>
      </c>
      <c r="AE20">
        <v>1044.1200000000001</v>
      </c>
      <c r="AF20" s="1">
        <v>1355.7</v>
      </c>
    </row>
    <row r="21" spans="1:32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1370.62</v>
      </c>
      <c r="O21">
        <v>1775.8700000000003</v>
      </c>
      <c r="P21">
        <v>1533.0900000000001</v>
      </c>
      <c r="Q21">
        <v>1453.94</v>
      </c>
      <c r="R21">
        <v>1997.13</v>
      </c>
      <c r="S21">
        <v>1341.31</v>
      </c>
      <c r="T21">
        <v>2090.6799999999998</v>
      </c>
      <c r="U21">
        <v>1948.02</v>
      </c>
      <c r="V21">
        <v>1706.4700000000003</v>
      </c>
      <c r="W21">
        <v>1834.98</v>
      </c>
      <c r="X21" s="1">
        <v>1419.32</v>
      </c>
      <c r="Y21" s="1">
        <v>1247.06</v>
      </c>
      <c r="Z21" s="1">
        <v>1468.37</v>
      </c>
      <c r="AA21" s="1">
        <v>1086.7</v>
      </c>
      <c r="AB21" s="1">
        <v>1411.11</v>
      </c>
      <c r="AC21" s="28">
        <v>1074.6299999999999</v>
      </c>
      <c r="AD21" s="1">
        <v>1348.51</v>
      </c>
      <c r="AE21">
        <v>947.88</v>
      </c>
      <c r="AF21" s="1">
        <v>1339.7</v>
      </c>
    </row>
    <row r="22" spans="1:32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v>613.37</v>
      </c>
      <c r="O22">
        <v>825.3599999999999</v>
      </c>
      <c r="P22">
        <v>871.6</v>
      </c>
      <c r="Q22">
        <v>799.77</v>
      </c>
      <c r="R22">
        <v>954.21</v>
      </c>
      <c r="S22">
        <v>644.64</v>
      </c>
      <c r="T22">
        <v>1100.6499999999999</v>
      </c>
      <c r="U22">
        <v>933.15999999999985</v>
      </c>
      <c r="V22">
        <v>858.54</v>
      </c>
      <c r="W22">
        <v>931.68999999999994</v>
      </c>
      <c r="X22" s="1">
        <v>809</v>
      </c>
      <c r="Y22" s="1">
        <v>747.27</v>
      </c>
      <c r="Z22" s="1">
        <v>764.45</v>
      </c>
      <c r="AA22" s="1">
        <v>543.62</v>
      </c>
      <c r="AB22" s="1">
        <v>635.1</v>
      </c>
      <c r="AC22" s="28">
        <v>542.86</v>
      </c>
      <c r="AD22" s="1">
        <v>697.34</v>
      </c>
      <c r="AE22">
        <v>625.01</v>
      </c>
      <c r="AF22" s="1">
        <v>840.66</v>
      </c>
    </row>
    <row r="23" spans="1:32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v>1140.3699999999999</v>
      </c>
      <c r="O23">
        <v>1685.7400000000002</v>
      </c>
      <c r="P23">
        <v>1672.6999999999998</v>
      </c>
      <c r="Q23">
        <v>1411.6299999999999</v>
      </c>
      <c r="R23">
        <v>2044.6000000000001</v>
      </c>
      <c r="S23">
        <v>1305.3999999999999</v>
      </c>
      <c r="T23">
        <v>1959.9</v>
      </c>
      <c r="U23">
        <v>1701.7600000000002</v>
      </c>
      <c r="V23">
        <v>1564.86</v>
      </c>
      <c r="W23">
        <v>1739.25</v>
      </c>
      <c r="X23" s="1">
        <v>1401.45</v>
      </c>
      <c r="Y23" s="1">
        <v>1284.28</v>
      </c>
      <c r="Z23" s="1">
        <v>1307.17</v>
      </c>
      <c r="AA23" s="1">
        <v>1319.64</v>
      </c>
      <c r="AB23" s="1">
        <v>1303.6400000000001</v>
      </c>
      <c r="AC23" s="28">
        <v>828.5100000000001</v>
      </c>
      <c r="AD23" s="1">
        <v>1032.52</v>
      </c>
      <c r="AE23">
        <v>1074.3</v>
      </c>
      <c r="AF23" s="1">
        <v>1518.66</v>
      </c>
    </row>
    <row r="24" spans="1:32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v>420.64</v>
      </c>
      <c r="O24">
        <v>529.81000000000006</v>
      </c>
      <c r="P24">
        <v>526.1</v>
      </c>
      <c r="Q24">
        <v>513.95000000000005</v>
      </c>
      <c r="R24">
        <v>671.34999999999991</v>
      </c>
      <c r="S24">
        <v>464.28000000000003</v>
      </c>
      <c r="T24">
        <v>790.92000000000007</v>
      </c>
      <c r="U24">
        <v>605.28</v>
      </c>
      <c r="V24">
        <v>563.96</v>
      </c>
      <c r="W24">
        <v>553.31999999999994</v>
      </c>
      <c r="X24" s="1">
        <v>500.74</v>
      </c>
      <c r="Y24" s="1">
        <v>523.34</v>
      </c>
      <c r="Z24" s="1">
        <v>574.95000000000005</v>
      </c>
      <c r="AA24" s="1">
        <v>510.17</v>
      </c>
      <c r="AB24" s="1">
        <v>570.77</v>
      </c>
      <c r="AC24" s="28">
        <v>501</v>
      </c>
      <c r="AD24" s="1">
        <v>577.39</v>
      </c>
      <c r="AE24">
        <v>474.58</v>
      </c>
      <c r="AF24" s="1">
        <v>662.48</v>
      </c>
    </row>
    <row r="25" spans="1:32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v>351.59</v>
      </c>
      <c r="O25">
        <v>427.78999999999996</v>
      </c>
      <c r="P25">
        <v>301.61</v>
      </c>
      <c r="Q25">
        <v>304.91000000000003</v>
      </c>
      <c r="R25">
        <v>331.43999999999994</v>
      </c>
      <c r="S25">
        <v>340.37</v>
      </c>
      <c r="T25">
        <v>416.44000000000005</v>
      </c>
      <c r="U25">
        <v>691.32</v>
      </c>
      <c r="V25">
        <v>616.53</v>
      </c>
      <c r="W25">
        <v>684.91</v>
      </c>
      <c r="X25" s="1">
        <v>554.77</v>
      </c>
      <c r="Y25" s="1">
        <v>540.37</v>
      </c>
      <c r="Z25" s="1">
        <v>552.58000000000004</v>
      </c>
      <c r="AA25" s="1">
        <v>675.5</v>
      </c>
      <c r="AB25" s="1">
        <v>430.63</v>
      </c>
      <c r="AC25" s="28">
        <v>432.40000000000003</v>
      </c>
      <c r="AD25" s="1">
        <v>481.18</v>
      </c>
      <c r="AE25">
        <v>259.96999999999997</v>
      </c>
      <c r="AF25" s="1">
        <v>455.39</v>
      </c>
    </row>
    <row r="26" spans="1:32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248.39</v>
      </c>
      <c r="O26">
        <v>495.29999999999995</v>
      </c>
      <c r="P26">
        <v>372.56999999999994</v>
      </c>
      <c r="Q26">
        <v>327.26</v>
      </c>
      <c r="R26">
        <v>487.62</v>
      </c>
      <c r="S26">
        <v>326.35000000000002</v>
      </c>
      <c r="T26">
        <v>534.9899999999999</v>
      </c>
      <c r="U26">
        <v>485.22999999999996</v>
      </c>
      <c r="V26">
        <v>406.81</v>
      </c>
      <c r="W26">
        <v>446.25</v>
      </c>
      <c r="X26" s="1">
        <v>318.87</v>
      </c>
      <c r="Y26" s="1">
        <v>243.61</v>
      </c>
      <c r="Z26" s="1">
        <v>332.91</v>
      </c>
      <c r="AA26" s="1">
        <v>351.39</v>
      </c>
      <c r="AB26" s="1">
        <v>253.47</v>
      </c>
      <c r="AC26" s="28">
        <v>242.6</v>
      </c>
      <c r="AD26" s="1">
        <v>310.76</v>
      </c>
      <c r="AE26">
        <v>276.99</v>
      </c>
      <c r="AF26" s="1">
        <v>346.6</v>
      </c>
    </row>
    <row r="27" spans="1:32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>
        <v>321.27999999999997</v>
      </c>
      <c r="O27">
        <v>363.03</v>
      </c>
      <c r="P27">
        <v>361.84999999999997</v>
      </c>
      <c r="Q27">
        <v>356.69</v>
      </c>
      <c r="R27">
        <v>492.37</v>
      </c>
      <c r="S27">
        <v>298.95000000000005</v>
      </c>
      <c r="T27">
        <v>440.73</v>
      </c>
      <c r="U27">
        <v>372.03</v>
      </c>
      <c r="V27">
        <v>382.78000000000003</v>
      </c>
      <c r="W27">
        <v>386.63</v>
      </c>
      <c r="X27" s="1">
        <v>267.10000000000002</v>
      </c>
      <c r="Y27" s="1">
        <v>209.99</v>
      </c>
      <c r="Z27" s="1">
        <v>236.77</v>
      </c>
      <c r="AA27" s="1">
        <v>616.46</v>
      </c>
      <c r="AB27" s="1">
        <v>267.43</v>
      </c>
      <c r="AC27" s="28">
        <v>164.12</v>
      </c>
      <c r="AD27" s="1">
        <v>206.42</v>
      </c>
      <c r="AE27">
        <v>179.18</v>
      </c>
      <c r="AF27" s="1">
        <v>241.24</v>
      </c>
    </row>
    <row r="28" spans="1:32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>
        <v>559.45000000000005</v>
      </c>
      <c r="O28">
        <v>662.76</v>
      </c>
      <c r="P28">
        <v>738.4</v>
      </c>
      <c r="Q28">
        <v>682.97</v>
      </c>
      <c r="R28">
        <v>850.25000000000011</v>
      </c>
      <c r="S28">
        <v>616.92000000000007</v>
      </c>
      <c r="T28">
        <v>909.25</v>
      </c>
      <c r="U28">
        <v>914.01</v>
      </c>
      <c r="V28">
        <v>798.35</v>
      </c>
      <c r="W28">
        <v>974.31</v>
      </c>
      <c r="X28" s="1">
        <v>749.58</v>
      </c>
      <c r="Y28" s="1">
        <v>657.21</v>
      </c>
      <c r="Z28" s="1">
        <v>894.55</v>
      </c>
      <c r="AA28" s="1">
        <v>678.72</v>
      </c>
      <c r="AB28" s="1">
        <v>852.73</v>
      </c>
      <c r="AC28" s="28">
        <v>731.7700000000001</v>
      </c>
      <c r="AD28" s="1">
        <v>911.04</v>
      </c>
      <c r="AE28">
        <v>504.51</v>
      </c>
      <c r="AF28" s="1">
        <v>759.32</v>
      </c>
    </row>
    <row r="29" spans="1:32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v>719.81</v>
      </c>
      <c r="O29">
        <v>1075.28</v>
      </c>
      <c r="P29">
        <v>886.15</v>
      </c>
      <c r="Q29">
        <v>772.53000000000009</v>
      </c>
      <c r="R29">
        <v>896.50000000000011</v>
      </c>
      <c r="S29">
        <v>687.43</v>
      </c>
      <c r="T29">
        <v>973.31999999999994</v>
      </c>
      <c r="U29">
        <v>791.01</v>
      </c>
      <c r="V29">
        <v>804.0100000000001</v>
      </c>
      <c r="W29">
        <v>1193.0700000000002</v>
      </c>
      <c r="X29" s="1">
        <v>600.76</v>
      </c>
      <c r="Y29" s="1">
        <v>565.12</v>
      </c>
      <c r="Z29" s="1">
        <v>743.74</v>
      </c>
      <c r="AA29" s="1">
        <v>1064.8900000000001</v>
      </c>
      <c r="AB29" s="1">
        <v>603.09</v>
      </c>
      <c r="AC29" s="28">
        <v>645.45000000000005</v>
      </c>
      <c r="AD29" s="1">
        <v>553.29999999999995</v>
      </c>
      <c r="AE29">
        <v>626.59999999999991</v>
      </c>
      <c r="AF29" s="1">
        <v>692.57</v>
      </c>
    </row>
    <row r="30" spans="1:32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917.91</v>
      </c>
      <c r="O30">
        <v>1193.9100000000001</v>
      </c>
      <c r="P30">
        <v>1012.5799999999999</v>
      </c>
      <c r="Q30">
        <v>1003.5600000000002</v>
      </c>
      <c r="R30">
        <v>1365.77</v>
      </c>
      <c r="S30">
        <v>979.71</v>
      </c>
      <c r="T30">
        <v>1494.95</v>
      </c>
      <c r="U30">
        <v>1546.93</v>
      </c>
      <c r="V30">
        <v>1557.1100000000001</v>
      </c>
      <c r="W30">
        <v>1556.38</v>
      </c>
      <c r="X30" s="1">
        <v>1500.59</v>
      </c>
      <c r="Y30" s="1">
        <v>1373.38</v>
      </c>
      <c r="Z30" s="1">
        <v>1461.79</v>
      </c>
      <c r="AA30" s="1">
        <v>1492.32</v>
      </c>
      <c r="AB30" s="1">
        <v>1314.58</v>
      </c>
      <c r="AC30" s="28">
        <v>1337.3300000000002</v>
      </c>
      <c r="AD30" s="1">
        <v>1359.49</v>
      </c>
      <c r="AE30">
        <v>922.76</v>
      </c>
      <c r="AF30" s="1">
        <v>1224.95</v>
      </c>
    </row>
    <row r="31" spans="1:32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>
        <v>304.06</v>
      </c>
      <c r="O31">
        <v>501.11</v>
      </c>
      <c r="P31">
        <v>413.94</v>
      </c>
      <c r="Q31">
        <v>504.47</v>
      </c>
      <c r="R31">
        <v>579.68999999999994</v>
      </c>
      <c r="S31">
        <v>445.27</v>
      </c>
      <c r="T31">
        <v>595.05000000000007</v>
      </c>
      <c r="U31">
        <v>539.66999999999996</v>
      </c>
      <c r="V31">
        <v>538.2700000000001</v>
      </c>
      <c r="W31">
        <v>602.82000000000005</v>
      </c>
      <c r="X31" s="1">
        <v>414.07</v>
      </c>
      <c r="Y31" s="1">
        <v>409.37</v>
      </c>
      <c r="Z31" s="1">
        <v>502.04</v>
      </c>
      <c r="AA31" s="1">
        <v>790.93</v>
      </c>
      <c r="AB31" s="1">
        <v>442.8</v>
      </c>
      <c r="AC31" s="28">
        <v>411.26</v>
      </c>
      <c r="AD31" s="1">
        <v>526.16999999999996</v>
      </c>
      <c r="AE31">
        <v>459.11</v>
      </c>
      <c r="AF31" s="1">
        <v>431.45</v>
      </c>
    </row>
    <row r="32" spans="1:32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v>181.62</v>
      </c>
      <c r="O32">
        <v>266.21999999999997</v>
      </c>
      <c r="P32">
        <v>243.27999999999997</v>
      </c>
      <c r="Q32">
        <v>248.31</v>
      </c>
      <c r="R32">
        <v>253.88</v>
      </c>
      <c r="S32">
        <v>197.85000000000002</v>
      </c>
      <c r="T32">
        <v>293.25</v>
      </c>
      <c r="U32">
        <v>313.25</v>
      </c>
      <c r="V32">
        <v>255.83000000000004</v>
      </c>
      <c r="W32">
        <v>248.04000000000002</v>
      </c>
      <c r="X32" s="1">
        <v>257.68</v>
      </c>
      <c r="Y32" s="1">
        <v>220.2</v>
      </c>
      <c r="Z32" s="1">
        <v>238.71</v>
      </c>
      <c r="AA32" s="1">
        <v>463.41</v>
      </c>
      <c r="AB32" s="1">
        <v>222.32</v>
      </c>
      <c r="AC32" s="28">
        <v>161.9</v>
      </c>
      <c r="AD32" s="1">
        <v>242.93</v>
      </c>
      <c r="AE32">
        <v>210.7</v>
      </c>
      <c r="AF32" s="1">
        <v>199.68</v>
      </c>
    </row>
    <row r="33" spans="1:32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>
        <v>849.59</v>
      </c>
      <c r="O33">
        <v>1427.12</v>
      </c>
      <c r="P33">
        <v>1163.1199999999999</v>
      </c>
      <c r="Q33">
        <v>1265.96</v>
      </c>
      <c r="R33">
        <v>1438.05</v>
      </c>
      <c r="S33">
        <v>1033.56</v>
      </c>
      <c r="T33">
        <v>1829.8999999999999</v>
      </c>
      <c r="U33">
        <v>1367.3500000000001</v>
      </c>
      <c r="V33">
        <v>1255.51</v>
      </c>
      <c r="W33">
        <v>1450.72</v>
      </c>
      <c r="X33" s="1">
        <v>992.91</v>
      </c>
      <c r="Y33" s="1">
        <v>865.17</v>
      </c>
      <c r="Z33" s="1">
        <v>1082.77</v>
      </c>
      <c r="AA33" s="1">
        <v>857.65</v>
      </c>
      <c r="AB33" s="1">
        <v>1113.22</v>
      </c>
      <c r="AC33" s="28">
        <v>1093.0100000000002</v>
      </c>
      <c r="AD33" s="1">
        <v>1287.33</v>
      </c>
      <c r="AE33">
        <v>1178.57</v>
      </c>
      <c r="AF33" s="1">
        <v>1624.29</v>
      </c>
    </row>
    <row r="34" spans="1:32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v>1150.26</v>
      </c>
      <c r="O34">
        <v>2097.48</v>
      </c>
      <c r="P34">
        <v>1519.6499999999999</v>
      </c>
      <c r="Q34">
        <v>1529.1100000000001</v>
      </c>
      <c r="R34">
        <v>1973.6799999999998</v>
      </c>
      <c r="S34">
        <v>1274.0700000000002</v>
      </c>
      <c r="T34">
        <v>2153.91</v>
      </c>
      <c r="U34">
        <v>1888.69</v>
      </c>
      <c r="V34">
        <v>1709.2199999999998</v>
      </c>
      <c r="W34">
        <v>2008.56</v>
      </c>
      <c r="X34" s="1">
        <v>1556.4</v>
      </c>
      <c r="Y34" s="1">
        <v>1299.67</v>
      </c>
      <c r="Z34" s="1">
        <v>1410.98</v>
      </c>
      <c r="AA34" s="1">
        <v>1206.0899999999999</v>
      </c>
      <c r="AB34" s="1">
        <v>1485.68</v>
      </c>
      <c r="AC34" s="28">
        <v>1288.6499999999999</v>
      </c>
      <c r="AD34" s="1">
        <v>1597.49</v>
      </c>
      <c r="AE34">
        <v>1823.03</v>
      </c>
      <c r="AF34" s="1">
        <v>2482.71</v>
      </c>
    </row>
    <row r="35" spans="1:32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v>859.22</v>
      </c>
      <c r="O35">
        <v>1459.11</v>
      </c>
      <c r="P35">
        <v>1301.3200000000002</v>
      </c>
      <c r="Q35">
        <v>1377.1399999999999</v>
      </c>
      <c r="R35">
        <v>1642.93</v>
      </c>
      <c r="S35">
        <v>1088.48</v>
      </c>
      <c r="T35">
        <v>1753.62</v>
      </c>
      <c r="U35">
        <v>1614.3300000000002</v>
      </c>
      <c r="V35">
        <v>1354.86</v>
      </c>
      <c r="W35">
        <v>984.58</v>
      </c>
      <c r="X35" s="1">
        <v>371.98</v>
      </c>
      <c r="Y35" s="1">
        <v>264.49</v>
      </c>
      <c r="Z35" s="1">
        <v>292.82</v>
      </c>
      <c r="AA35" s="1">
        <v>374.03</v>
      </c>
      <c r="AB35" s="1">
        <v>336.95</v>
      </c>
      <c r="AC35" s="28">
        <v>334.96999999999997</v>
      </c>
      <c r="AD35" s="1">
        <v>1188.22</v>
      </c>
      <c r="AE35">
        <v>1348.45</v>
      </c>
      <c r="AF35" s="1">
        <v>1498.13</v>
      </c>
    </row>
    <row r="36" spans="1:32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>
        <v>408.29</v>
      </c>
      <c r="O36">
        <v>609.51999999999987</v>
      </c>
      <c r="P36">
        <v>565.96</v>
      </c>
      <c r="Q36">
        <v>557.24</v>
      </c>
      <c r="R36">
        <v>567.84999999999991</v>
      </c>
      <c r="S36">
        <v>383.82</v>
      </c>
      <c r="T36">
        <v>601.68999999999994</v>
      </c>
      <c r="U36">
        <v>528.0200000000001</v>
      </c>
      <c r="V36">
        <v>534.4</v>
      </c>
      <c r="W36">
        <v>654.93999999999994</v>
      </c>
      <c r="X36" s="1">
        <v>562.91999999999996</v>
      </c>
      <c r="Y36" s="1">
        <v>454.6</v>
      </c>
      <c r="Z36" s="1">
        <v>497.76</v>
      </c>
      <c r="AA36" s="1">
        <v>492.87</v>
      </c>
      <c r="AB36" s="1">
        <v>370.45</v>
      </c>
      <c r="AC36" s="28">
        <v>418.59</v>
      </c>
      <c r="AD36" s="1">
        <v>547.07000000000005</v>
      </c>
      <c r="AE36">
        <v>574.22</v>
      </c>
      <c r="AF36" s="1">
        <v>636.94000000000005</v>
      </c>
    </row>
    <row r="37" spans="1:32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>
        <v>216.98</v>
      </c>
      <c r="O37">
        <v>305.36</v>
      </c>
      <c r="P37">
        <v>323.64</v>
      </c>
      <c r="Q37">
        <v>336.51000000000005</v>
      </c>
      <c r="R37">
        <v>332.27</v>
      </c>
      <c r="S37">
        <v>223.28</v>
      </c>
      <c r="T37">
        <v>337.25</v>
      </c>
      <c r="U37">
        <v>375.32</v>
      </c>
      <c r="V37">
        <v>300.62</v>
      </c>
      <c r="W37">
        <v>391.41</v>
      </c>
      <c r="X37" s="1">
        <v>255.46</v>
      </c>
      <c r="Y37" s="1">
        <v>267.58999999999997</v>
      </c>
      <c r="Z37" s="1">
        <v>332.15</v>
      </c>
      <c r="AA37" s="1">
        <v>507.53</v>
      </c>
      <c r="AB37" s="1">
        <v>331.83</v>
      </c>
      <c r="AC37" s="28">
        <v>311.95000000000005</v>
      </c>
      <c r="AD37" s="1">
        <v>316.19</v>
      </c>
      <c r="AE37">
        <v>337.91999999999996</v>
      </c>
      <c r="AF37" s="1">
        <v>433.45</v>
      </c>
    </row>
    <row r="38" spans="1:32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v>328.28</v>
      </c>
      <c r="O38">
        <v>487.05999999999995</v>
      </c>
      <c r="P38">
        <v>390.17</v>
      </c>
      <c r="Q38">
        <v>407.19000000000005</v>
      </c>
      <c r="R38">
        <v>476.29999999999995</v>
      </c>
      <c r="S38">
        <v>369.65999999999997</v>
      </c>
      <c r="T38">
        <v>507.11</v>
      </c>
      <c r="U38">
        <v>423.4</v>
      </c>
      <c r="V38">
        <v>371.40999999999997</v>
      </c>
      <c r="W38">
        <v>336.36999999999995</v>
      </c>
      <c r="X38" s="1">
        <v>293.63</v>
      </c>
      <c r="Y38" s="1">
        <v>299.61</v>
      </c>
      <c r="Z38" s="1">
        <v>289.8</v>
      </c>
      <c r="AA38" s="1">
        <v>982.68</v>
      </c>
      <c r="AB38" s="1">
        <v>369.83</v>
      </c>
      <c r="AC38" s="28">
        <v>362.37</v>
      </c>
      <c r="AD38" s="1">
        <v>356.85</v>
      </c>
      <c r="AE38">
        <v>364.87</v>
      </c>
      <c r="AF38" s="1">
        <v>485.28</v>
      </c>
    </row>
    <row r="39" spans="1:32" ht="15" customHeight="1" x14ac:dyDescent="0.25">
      <c r="A39" s="3" t="s">
        <v>1</v>
      </c>
      <c r="B39" s="3"/>
      <c r="C39" s="3"/>
      <c r="D39" s="3"/>
      <c r="E39" s="3"/>
      <c r="F39" s="3">
        <v>13826.69</v>
      </c>
      <c r="G39" s="3">
        <f>54415/3</f>
        <v>18138.333333333332</v>
      </c>
      <c r="H39" s="3">
        <v>20000</v>
      </c>
      <c r="I39" s="3">
        <v>29000</v>
      </c>
      <c r="J39" s="3">
        <v>13000</v>
      </c>
      <c r="K39" s="3">
        <v>16500</v>
      </c>
      <c r="L39" s="3">
        <v>19000</v>
      </c>
      <c r="M39" s="3">
        <v>21338.75</v>
      </c>
      <c r="N39">
        <f t="shared" ref="N39:T39" si="0">SUM(N4:N38)</f>
        <v>23442.089999999997</v>
      </c>
      <c r="O39">
        <f t="shared" si="0"/>
        <v>34282.749999999993</v>
      </c>
      <c r="P39">
        <f t="shared" si="0"/>
        <v>29606.439999999988</v>
      </c>
      <c r="Q39">
        <f t="shared" si="0"/>
        <v>28722.999999999996</v>
      </c>
      <c r="R39">
        <f t="shared" si="0"/>
        <v>34557.049999999996</v>
      </c>
      <c r="S39">
        <f t="shared" si="0"/>
        <v>24895.219999999994</v>
      </c>
      <c r="T39">
        <f t="shared" si="0"/>
        <v>39248.370000000003</v>
      </c>
      <c r="U39" s="3">
        <f t="shared" ref="U39:AF39" si="1">SUM(U4:U38)</f>
        <v>34838.081999999988</v>
      </c>
      <c r="V39" s="3">
        <f t="shared" si="1"/>
        <v>31656.22</v>
      </c>
      <c r="W39" s="3">
        <f t="shared" si="1"/>
        <v>34914.720000000016</v>
      </c>
      <c r="X39" s="13">
        <f t="shared" si="1"/>
        <v>27776.399999999998</v>
      </c>
      <c r="Y39" s="13">
        <f t="shared" si="1"/>
        <v>25535.879999999997</v>
      </c>
      <c r="Z39" s="13">
        <f t="shared" si="1"/>
        <v>28160.090000000007</v>
      </c>
      <c r="AA39" s="13">
        <f t="shared" si="1"/>
        <v>28270.13</v>
      </c>
      <c r="AB39" s="13">
        <f t="shared" si="1"/>
        <v>25179.970000000005</v>
      </c>
      <c r="AC39" s="13">
        <f t="shared" si="1"/>
        <v>22432.400000000005</v>
      </c>
      <c r="AD39" s="13">
        <f t="shared" si="1"/>
        <v>28059.14</v>
      </c>
      <c r="AE39" s="13">
        <f t="shared" si="1"/>
        <v>24227.619999999995</v>
      </c>
      <c r="AF39" s="13">
        <f t="shared" si="1"/>
        <v>32028.99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00"/>
  <sheetViews>
    <sheetView topLeftCell="U17" workbookViewId="0">
      <selection activeCell="AG17" sqref="AG1:AG1048576"/>
    </sheetView>
  </sheetViews>
  <sheetFormatPr defaultColWidth="15.140625" defaultRowHeight="15" customHeight="1" x14ac:dyDescent="0.25"/>
  <cols>
    <col min="1" max="23" width="7.5703125" customWidth="1"/>
    <col min="24" max="29" width="10.42578125" customWidth="1"/>
    <col min="30" max="33" width="10.7109375" customWidth="1"/>
    <col min="34" max="41" width="7.5703125" customWidth="1"/>
  </cols>
  <sheetData>
    <row r="1" spans="1:33" ht="15" customHeight="1" x14ac:dyDescent="0.25">
      <c r="X1" s="1"/>
      <c r="Y1" s="1"/>
      <c r="Z1" s="1"/>
      <c r="AA1" s="1"/>
      <c r="AB1" s="1"/>
      <c r="AC1" s="1"/>
    </row>
    <row r="2" spans="1:33" ht="15" customHeight="1" x14ac:dyDescent="0.25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X2" s="1"/>
      <c r="Y2" s="1"/>
      <c r="Z2" s="1"/>
      <c r="AA2" s="1"/>
      <c r="AB2" s="1"/>
      <c r="AC2" s="1"/>
    </row>
    <row r="3" spans="1:33" ht="15" customHeight="1" x14ac:dyDescent="0.25"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</row>
    <row r="4" spans="1:33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>
        <f>Brush!N4+Leaves!N4</f>
        <v>647.57999999999993</v>
      </c>
      <c r="O4">
        <f>Brush!O4+Leaves!O4</f>
        <v>854.32999999999993</v>
      </c>
      <c r="P4">
        <f>Brush!P4+Leaves!P4</f>
        <v>849.75</v>
      </c>
      <c r="Q4">
        <f>Brush!Q4+Leaves!Q4</f>
        <v>803.54</v>
      </c>
      <c r="R4">
        <f>Brush!R4+Leaves!R4</f>
        <v>862.95</v>
      </c>
      <c r="S4">
        <f>Brush!S4+Leaves!S4</f>
        <v>657.08</v>
      </c>
      <c r="T4">
        <f>Brush!T4+Leaves!T4</f>
        <v>1052.44</v>
      </c>
      <c r="U4">
        <v>833.06000000000006</v>
      </c>
      <c r="V4">
        <v>769.15</v>
      </c>
      <c r="W4">
        <v>851.08999999999992</v>
      </c>
      <c r="X4" s="1">
        <v>721.65</v>
      </c>
      <c r="Y4" s="1">
        <v>693.92</v>
      </c>
      <c r="Z4" s="1">
        <v>664.42</v>
      </c>
      <c r="AA4" s="1">
        <v>825.05</v>
      </c>
      <c r="AB4" s="1">
        <v>568.45000000000005</v>
      </c>
      <c r="AC4" s="28">
        <v>448.78</v>
      </c>
      <c r="AD4" s="1">
        <v>644.35</v>
      </c>
      <c r="AE4">
        <v>491.22</v>
      </c>
      <c r="AF4" s="1">
        <v>687.37</v>
      </c>
      <c r="AG4" s="1">
        <v>461.41</v>
      </c>
    </row>
    <row r="5" spans="1:33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>
        <f>Brush!N5+Leaves!N5</f>
        <v>212.04000000000002</v>
      </c>
      <c r="O5">
        <f>Brush!O5+Leaves!O5</f>
        <v>339.04</v>
      </c>
      <c r="P5">
        <f>Brush!P5+Leaves!P5</f>
        <v>364.65</v>
      </c>
      <c r="Q5">
        <f>Brush!Q5+Leaves!Q5</f>
        <v>382.6</v>
      </c>
      <c r="R5">
        <f>Brush!R5+Leaves!R5</f>
        <v>287.40000000000003</v>
      </c>
      <c r="S5">
        <f>Brush!S5+Leaves!S5</f>
        <v>267.11</v>
      </c>
      <c r="T5">
        <f>Brush!T5+Leaves!T5</f>
        <v>409.34</v>
      </c>
      <c r="U5">
        <v>318</v>
      </c>
      <c r="V5">
        <v>275.45999999999998</v>
      </c>
      <c r="W5">
        <v>311.03999999999996</v>
      </c>
      <c r="X5" s="1">
        <v>275.45999999999998</v>
      </c>
      <c r="Y5" s="1">
        <v>266.68</v>
      </c>
      <c r="Z5" s="1">
        <v>279.98</v>
      </c>
      <c r="AA5" s="1">
        <v>518.75</v>
      </c>
      <c r="AB5" s="1">
        <v>245.59</v>
      </c>
      <c r="AC5" s="28">
        <v>201.65</v>
      </c>
      <c r="AD5" s="1">
        <v>226.05</v>
      </c>
      <c r="AE5">
        <v>221.45</v>
      </c>
      <c r="AF5" s="1">
        <v>278.01</v>
      </c>
      <c r="AG5" s="1">
        <v>261.47000000000003</v>
      </c>
    </row>
    <row r="6" spans="1:33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>
        <f>Brush!N6+Leaves!N6</f>
        <v>622.1</v>
      </c>
      <c r="O6">
        <f>Brush!O6+Leaves!O6</f>
        <v>779.81999999999994</v>
      </c>
      <c r="P6">
        <f>Brush!P6+Leaves!P6</f>
        <v>653.11</v>
      </c>
      <c r="Q6">
        <f>Brush!Q6+Leaves!Q6</f>
        <v>613.04999999999995</v>
      </c>
      <c r="R6">
        <f>Brush!R6+Leaves!R6</f>
        <v>666.23</v>
      </c>
      <c r="S6">
        <f>Brush!S6+Leaves!S6</f>
        <v>612.60000000000014</v>
      </c>
      <c r="T6">
        <f>Brush!T6+Leaves!T6</f>
        <v>869.83000000000015</v>
      </c>
      <c r="U6">
        <v>544.42000000000007</v>
      </c>
      <c r="V6">
        <v>498.63000000000005</v>
      </c>
      <c r="W6">
        <v>626.30999999999995</v>
      </c>
      <c r="X6" s="1">
        <v>510.61</v>
      </c>
      <c r="Y6" s="1">
        <v>465.09</v>
      </c>
      <c r="Z6" s="1">
        <v>522.79999999999995</v>
      </c>
      <c r="AA6" s="1">
        <v>838.71</v>
      </c>
      <c r="AB6" s="1">
        <v>402.86</v>
      </c>
      <c r="AC6" s="28">
        <v>398.26999999999992</v>
      </c>
      <c r="AD6" s="1">
        <v>505.23</v>
      </c>
      <c r="AE6">
        <v>471.66999999999996</v>
      </c>
      <c r="AF6" s="1">
        <v>605.84</v>
      </c>
      <c r="AG6" s="1">
        <v>438.21</v>
      </c>
    </row>
    <row r="7" spans="1:33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>
        <f>Brush!N7+Leaves!N7</f>
        <v>1108.81</v>
      </c>
      <c r="O7">
        <f>Brush!O7+Leaves!O7</f>
        <v>1685.52</v>
      </c>
      <c r="P7">
        <f>Brush!P7+Leaves!P7</f>
        <v>1263.8500000000001</v>
      </c>
      <c r="Q7">
        <f>Brush!Q7+Leaves!Q7</f>
        <v>1276.07</v>
      </c>
      <c r="R7">
        <f>Brush!R7+Leaves!R7</f>
        <v>1433.8100000000002</v>
      </c>
      <c r="S7">
        <f>Brush!S7+Leaves!S7</f>
        <v>1022.2799999999999</v>
      </c>
      <c r="T7">
        <f>Brush!T7+Leaves!T7</f>
        <v>1809.94</v>
      </c>
      <c r="U7">
        <v>1344.61</v>
      </c>
      <c r="V7">
        <v>1110.0999999999999</v>
      </c>
      <c r="W7">
        <v>1362.97</v>
      </c>
      <c r="X7" s="1">
        <v>1022.01</v>
      </c>
      <c r="Y7" s="1">
        <v>970.1</v>
      </c>
      <c r="Z7" s="1">
        <v>1139.7</v>
      </c>
      <c r="AA7" s="1">
        <v>970.08</v>
      </c>
      <c r="AB7" s="1">
        <v>1078.6300000000001</v>
      </c>
      <c r="AC7" s="28">
        <v>977.31</v>
      </c>
      <c r="AD7" s="1">
        <v>1210.01</v>
      </c>
      <c r="AE7">
        <v>1074.73</v>
      </c>
      <c r="AF7" s="1">
        <v>1172.97</v>
      </c>
      <c r="AG7" s="1">
        <v>716.51</v>
      </c>
    </row>
    <row r="8" spans="1:33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>
        <f>Brush!N8+Leaves!N8</f>
        <v>739.49</v>
      </c>
      <c r="O8">
        <f>Brush!O8+Leaves!O8</f>
        <v>1141.0999999999999</v>
      </c>
      <c r="P8">
        <f>Brush!P8+Leaves!P8</f>
        <v>966.84</v>
      </c>
      <c r="Q8">
        <f>Brush!Q8+Leaves!Q8</f>
        <v>895.94</v>
      </c>
      <c r="R8">
        <f>Brush!R8+Leaves!R8</f>
        <v>916.31999999999994</v>
      </c>
      <c r="S8">
        <f>Brush!S8+Leaves!S8</f>
        <v>827.27999999999986</v>
      </c>
      <c r="T8">
        <f>Brush!T8+Leaves!T8</f>
        <v>1189.0400000000002</v>
      </c>
      <c r="U8">
        <v>1016.56</v>
      </c>
      <c r="V8">
        <v>1024.6600000000001</v>
      </c>
      <c r="W8">
        <v>1097.21</v>
      </c>
      <c r="X8" s="1">
        <v>821.77</v>
      </c>
      <c r="Y8" s="1">
        <v>787.07</v>
      </c>
      <c r="Z8" s="1">
        <v>920.94</v>
      </c>
      <c r="AA8" s="1">
        <v>695.84</v>
      </c>
      <c r="AB8" s="1">
        <v>705.38</v>
      </c>
      <c r="AC8" s="28">
        <v>644.62</v>
      </c>
      <c r="AD8" s="1">
        <v>869.46</v>
      </c>
      <c r="AE8">
        <v>703.28000000000009</v>
      </c>
      <c r="AF8" s="1">
        <v>865.53</v>
      </c>
      <c r="AG8" s="1">
        <v>496.17</v>
      </c>
    </row>
    <row r="9" spans="1:33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>
        <f>Brush!N9+Leaves!N9</f>
        <v>324.98</v>
      </c>
      <c r="O9">
        <f>Brush!O9+Leaves!O9</f>
        <v>448.71999999999997</v>
      </c>
      <c r="P9">
        <f>Brush!P9+Leaves!P9</f>
        <v>424.38999999999993</v>
      </c>
      <c r="Q9">
        <f>Brush!Q9+Leaves!Q9</f>
        <v>414.26000000000005</v>
      </c>
      <c r="R9">
        <f>Brush!R9+Leaves!R9</f>
        <v>397.49</v>
      </c>
      <c r="S9">
        <f>Brush!S9+Leaves!S9</f>
        <v>347.8</v>
      </c>
      <c r="T9">
        <f>Brush!T9+Leaves!T9</f>
        <v>513.17999999999995</v>
      </c>
      <c r="U9">
        <v>392.72999999999996</v>
      </c>
      <c r="V9">
        <v>404.04</v>
      </c>
      <c r="W9">
        <v>470.28</v>
      </c>
      <c r="X9" s="1">
        <v>358.52</v>
      </c>
      <c r="Y9" s="1">
        <v>334.57</v>
      </c>
      <c r="Z9" s="1">
        <v>402.25</v>
      </c>
      <c r="AA9" s="1">
        <v>423.43</v>
      </c>
      <c r="AB9" s="1">
        <v>394.86</v>
      </c>
      <c r="AC9" s="28">
        <v>321.62</v>
      </c>
      <c r="AD9" s="1">
        <v>383.74</v>
      </c>
      <c r="AE9">
        <v>346.87</v>
      </c>
      <c r="AF9" s="1">
        <v>505.3</v>
      </c>
      <c r="AG9" s="1">
        <v>265.10000000000002</v>
      </c>
    </row>
    <row r="10" spans="1:33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>
        <f>Brush!N10+Leaves!N10</f>
        <v>664.58999999999992</v>
      </c>
      <c r="O10">
        <f>Brush!O10+Leaves!O10</f>
        <v>807.48</v>
      </c>
      <c r="P10">
        <f>Brush!P10+Leaves!P10</f>
        <v>855.59000000000015</v>
      </c>
      <c r="Q10">
        <f>Brush!Q10+Leaves!Q10</f>
        <v>777.53</v>
      </c>
      <c r="R10">
        <f>Brush!R10+Leaves!R10</f>
        <v>1064.25</v>
      </c>
      <c r="S10">
        <f>Brush!S10+Leaves!S10</f>
        <v>699.99</v>
      </c>
      <c r="T10">
        <f>Brush!T10+Leaves!T10</f>
        <v>951.04</v>
      </c>
      <c r="U10">
        <v>688.35</v>
      </c>
      <c r="V10">
        <v>703.54</v>
      </c>
      <c r="W10">
        <v>427.33</v>
      </c>
      <c r="X10" s="1">
        <v>542.47</v>
      </c>
      <c r="Y10" s="1">
        <v>682.62</v>
      </c>
      <c r="Z10" s="1">
        <v>615.79999999999995</v>
      </c>
      <c r="AA10" s="1">
        <v>656.57</v>
      </c>
      <c r="AB10" s="1">
        <v>563.85</v>
      </c>
      <c r="AC10" s="28">
        <v>565.67000000000007</v>
      </c>
      <c r="AD10" s="1">
        <v>755.3</v>
      </c>
      <c r="AE10">
        <v>617.79000000000008</v>
      </c>
      <c r="AF10" s="1">
        <v>759.18</v>
      </c>
      <c r="AG10" s="1">
        <v>538.02</v>
      </c>
    </row>
    <row r="11" spans="1:33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>
        <f>Brush!N11+Leaves!N11</f>
        <v>1190.0999999999999</v>
      </c>
      <c r="O11">
        <f>Brush!O11+Leaves!O11</f>
        <v>1585.56</v>
      </c>
      <c r="P11">
        <f>Brush!P11+Leaves!P11</f>
        <v>1332.02</v>
      </c>
      <c r="Q11">
        <f>Brush!Q11+Leaves!Q11</f>
        <v>1258.9299999999998</v>
      </c>
      <c r="R11">
        <f>Brush!R11+Leaves!R11</f>
        <v>1347.42</v>
      </c>
      <c r="S11">
        <f>Brush!S11+Leaves!S11</f>
        <v>1084.6600000000001</v>
      </c>
      <c r="T11">
        <f>Brush!T11+Leaves!T11</f>
        <v>1755.6299999999999</v>
      </c>
      <c r="U11">
        <v>1546.9199999999998</v>
      </c>
      <c r="V11">
        <v>1411.22</v>
      </c>
      <c r="W11">
        <v>1568.5900000000001</v>
      </c>
      <c r="X11" s="1">
        <v>1320.8</v>
      </c>
      <c r="Y11" s="1">
        <v>1179.3900000000001</v>
      </c>
      <c r="Z11" s="1">
        <v>1089.5</v>
      </c>
      <c r="AA11" s="1">
        <v>1047.3800000000001</v>
      </c>
      <c r="AB11" s="1">
        <v>985.05</v>
      </c>
      <c r="AC11" s="28">
        <v>839.19999999999993</v>
      </c>
      <c r="AD11" s="1">
        <v>1096.5</v>
      </c>
      <c r="AE11">
        <v>920.1</v>
      </c>
      <c r="AF11" s="1">
        <v>1205.01</v>
      </c>
      <c r="AG11" s="1">
        <v>808.38</v>
      </c>
    </row>
    <row r="12" spans="1:33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>
        <f>Brush!N12+Leaves!N12</f>
        <v>484.53000000000003</v>
      </c>
      <c r="O12">
        <f>Brush!O12+Leaves!O12</f>
        <v>684.2700000000001</v>
      </c>
      <c r="P12">
        <f>Brush!P12+Leaves!P12</f>
        <v>623.98</v>
      </c>
      <c r="Q12">
        <f>Brush!Q12+Leaves!Q12</f>
        <v>544.93999999999994</v>
      </c>
      <c r="R12">
        <f>Brush!R12+Leaves!R12</f>
        <v>633.1400000000001</v>
      </c>
      <c r="S12">
        <f>Brush!S12+Leaves!S12</f>
        <v>285.92</v>
      </c>
      <c r="T12">
        <f>Brush!T12+Leaves!T12</f>
        <v>621.23</v>
      </c>
      <c r="U12">
        <v>533.84999999999991</v>
      </c>
      <c r="V12">
        <v>461.91999999999996</v>
      </c>
      <c r="W12">
        <v>638.54000000000008</v>
      </c>
      <c r="X12" s="1">
        <v>510.7</v>
      </c>
      <c r="Y12" s="1">
        <v>566.26</v>
      </c>
      <c r="Z12" s="1">
        <v>600.17999999999995</v>
      </c>
      <c r="AA12" s="1">
        <v>493.83</v>
      </c>
      <c r="AB12" s="1">
        <v>533.37</v>
      </c>
      <c r="AC12" s="28">
        <v>462.02999999999992</v>
      </c>
      <c r="AD12" s="1">
        <v>504.92</v>
      </c>
      <c r="AE12">
        <v>457.35999999999996</v>
      </c>
      <c r="AF12" s="1">
        <v>575.26</v>
      </c>
      <c r="AG12" s="1">
        <v>336.45</v>
      </c>
    </row>
    <row r="13" spans="1:33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>
        <f>Brush!N13+Leaves!N13</f>
        <v>843.76</v>
      </c>
      <c r="O13">
        <f>Brush!O13+Leaves!O13</f>
        <v>1420.1799999999998</v>
      </c>
      <c r="P13">
        <f>Brush!P13+Leaves!P13</f>
        <v>1096.93</v>
      </c>
      <c r="Q13">
        <f>Brush!Q13+Leaves!Q13</f>
        <v>1034.8600000000001</v>
      </c>
      <c r="R13">
        <f>Brush!R13+Leaves!R13</f>
        <v>1171.3100000000002</v>
      </c>
      <c r="S13">
        <f>Brush!S13+Leaves!S13</f>
        <v>850.23</v>
      </c>
      <c r="T13">
        <f>Brush!T13+Leaves!T13</f>
        <v>1311.0200000000002</v>
      </c>
      <c r="U13">
        <v>932.34</v>
      </c>
      <c r="V13">
        <v>755.79000000000008</v>
      </c>
      <c r="W13">
        <v>897.71</v>
      </c>
      <c r="X13" s="1">
        <v>759.83</v>
      </c>
      <c r="Y13" s="1">
        <v>693.12</v>
      </c>
      <c r="Z13" s="1">
        <v>828.35</v>
      </c>
      <c r="AA13" s="1">
        <v>662.03</v>
      </c>
      <c r="AB13" s="1">
        <v>565.04</v>
      </c>
      <c r="AC13" s="28">
        <v>563.98</v>
      </c>
      <c r="AD13" s="1">
        <v>736.02</v>
      </c>
      <c r="AE13">
        <v>598</v>
      </c>
      <c r="AF13" s="1">
        <v>694.67</v>
      </c>
      <c r="AG13" s="1">
        <v>455.96</v>
      </c>
    </row>
    <row r="14" spans="1:33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>
        <f>Brush!N14+Leaves!N14</f>
        <v>1277.3500000000001</v>
      </c>
      <c r="O14">
        <f>Brush!O14+Leaves!O14</f>
        <v>1624.17</v>
      </c>
      <c r="P14">
        <f>Brush!P14+Leaves!P14</f>
        <v>1535.47</v>
      </c>
      <c r="Q14">
        <f>Brush!Q14+Leaves!Q14</f>
        <v>1402.9099999999999</v>
      </c>
      <c r="R14">
        <f>Brush!R14+Leaves!R14</f>
        <v>1478.8099999999997</v>
      </c>
      <c r="S14">
        <f>Brush!S14+Leaves!S14</f>
        <v>1131.74</v>
      </c>
      <c r="T14">
        <f>Brush!T14+Leaves!T14</f>
        <v>1524.44</v>
      </c>
      <c r="U14">
        <v>1621.8</v>
      </c>
      <c r="V14">
        <v>1431.82</v>
      </c>
      <c r="W14">
        <v>1694.13</v>
      </c>
      <c r="X14" s="1">
        <v>1399.61</v>
      </c>
      <c r="Y14" s="1">
        <v>1363.77</v>
      </c>
      <c r="Z14" s="1">
        <v>1459.97</v>
      </c>
      <c r="AA14" s="1">
        <v>1207.3599999999999</v>
      </c>
      <c r="AB14" s="1">
        <v>1406.92</v>
      </c>
      <c r="AC14" s="28">
        <v>1270.74</v>
      </c>
      <c r="AD14" s="1">
        <v>1514.81</v>
      </c>
      <c r="AE14">
        <v>950.1</v>
      </c>
      <c r="AF14" s="1">
        <v>1736.99</v>
      </c>
      <c r="AG14" s="1">
        <v>1174.97</v>
      </c>
    </row>
    <row r="15" spans="1:33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>
        <f>Brush!N15+Leaves!N15</f>
        <v>995.69999999999993</v>
      </c>
      <c r="O15">
        <f>Brush!O15+Leaves!O15</f>
        <v>1287.3800000000001</v>
      </c>
      <c r="P15">
        <f>Brush!P15+Leaves!P15</f>
        <v>1142.81</v>
      </c>
      <c r="Q15">
        <f>Brush!Q15+Leaves!Q15</f>
        <v>1123.94</v>
      </c>
      <c r="R15">
        <f>Brush!R15+Leaves!R15</f>
        <v>1339.1</v>
      </c>
      <c r="S15">
        <f>Brush!S15+Leaves!S15</f>
        <v>1057.9000000000001</v>
      </c>
      <c r="T15">
        <f>Brush!T15+Leaves!T15</f>
        <v>1411.1799999999998</v>
      </c>
      <c r="U15">
        <v>1265.46</v>
      </c>
      <c r="V15">
        <v>1159.5199999999998</v>
      </c>
      <c r="W15">
        <v>1207.42</v>
      </c>
      <c r="X15" s="1">
        <v>1078.72</v>
      </c>
      <c r="Y15" s="1">
        <v>895.46</v>
      </c>
      <c r="Z15" s="1">
        <v>880.85</v>
      </c>
      <c r="AA15" s="1">
        <v>822.7</v>
      </c>
      <c r="AB15" s="1">
        <v>652.64</v>
      </c>
      <c r="AC15" s="28">
        <v>505.57</v>
      </c>
      <c r="AD15" s="1">
        <v>658.1</v>
      </c>
      <c r="AE15">
        <v>715.58999999999992</v>
      </c>
      <c r="AF15" s="1">
        <v>991.87</v>
      </c>
      <c r="AG15" s="1">
        <v>632.67999999999995</v>
      </c>
    </row>
    <row r="16" spans="1:33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>
        <f>Brush!N16+Leaves!N16</f>
        <v>1160.1200000000001</v>
      </c>
      <c r="O16">
        <f>Brush!O16+Leaves!O16</f>
        <v>1817.43</v>
      </c>
      <c r="P16">
        <f>Brush!P16+Leaves!P16</f>
        <v>1654.0399999999997</v>
      </c>
      <c r="Q16">
        <f>Brush!Q16+Leaves!Q16</f>
        <v>1526.41</v>
      </c>
      <c r="R16">
        <f>Brush!R16+Leaves!R16</f>
        <v>1665.01</v>
      </c>
      <c r="S16">
        <f>Brush!S16+Leaves!S16</f>
        <v>1278.28</v>
      </c>
      <c r="T16">
        <f>Brush!T16+Leaves!T16</f>
        <v>1788.6299999999999</v>
      </c>
      <c r="U16">
        <v>1407.98</v>
      </c>
      <c r="V16">
        <v>1140.96</v>
      </c>
      <c r="W16">
        <v>1619.2800000000002</v>
      </c>
      <c r="X16" s="1">
        <v>1297.04</v>
      </c>
      <c r="Y16" s="1">
        <v>1212.58</v>
      </c>
      <c r="Z16" s="1">
        <v>1397.46</v>
      </c>
      <c r="AA16" s="1">
        <v>941.67</v>
      </c>
      <c r="AB16" s="1">
        <v>1251.6199999999999</v>
      </c>
      <c r="AC16" s="28">
        <v>1209.8</v>
      </c>
      <c r="AD16" s="1">
        <v>1346.74</v>
      </c>
      <c r="AE16">
        <v>1115.8499999999999</v>
      </c>
      <c r="AF16" s="1">
        <v>1478.31</v>
      </c>
      <c r="AG16" s="1">
        <v>998.98</v>
      </c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>
        <f>Brush!N17+Leaves!N17</f>
        <v>1312.8700000000001</v>
      </c>
      <c r="O17">
        <f>Brush!O17+Leaves!O17</f>
        <v>1806.9299999999998</v>
      </c>
      <c r="P17">
        <f>Brush!P17+Leaves!P17</f>
        <v>1596.06</v>
      </c>
      <c r="Q17">
        <f>Brush!Q17+Leaves!Q17</f>
        <v>1687.6699999999998</v>
      </c>
      <c r="R17">
        <f>Brush!R17+Leaves!R17</f>
        <v>2019.99</v>
      </c>
      <c r="S17">
        <f>Brush!S17+Leaves!S17</f>
        <v>1408.46</v>
      </c>
      <c r="T17">
        <f>Brush!T17+Leaves!T17</f>
        <v>2345.04</v>
      </c>
      <c r="U17">
        <v>1945.8300000000002</v>
      </c>
      <c r="V17">
        <v>1808.64</v>
      </c>
      <c r="W17">
        <v>1923.3899999999999</v>
      </c>
      <c r="X17" s="1">
        <v>1625.7</v>
      </c>
      <c r="Y17" s="1">
        <v>1473.04</v>
      </c>
      <c r="Z17" s="1">
        <v>1673.37</v>
      </c>
      <c r="AA17" s="1">
        <v>1359.81</v>
      </c>
      <c r="AB17" s="1">
        <v>1274.9100000000001</v>
      </c>
      <c r="AC17" s="28">
        <v>1174.5600000000002</v>
      </c>
      <c r="AD17" s="1">
        <v>1604.04</v>
      </c>
      <c r="AE17">
        <v>1226.1300000000001</v>
      </c>
      <c r="AF17" s="1">
        <v>1736.11</v>
      </c>
      <c r="AG17" s="1">
        <v>1106.54</v>
      </c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>
        <f>Brush!N18+Leaves!N18</f>
        <v>894.96</v>
      </c>
      <c r="O18">
        <f>Brush!O18+Leaves!O18</f>
        <v>1320.3200000000002</v>
      </c>
      <c r="P18">
        <f>Brush!P18+Leaves!P18</f>
        <v>1072.6100000000001</v>
      </c>
      <c r="Q18">
        <f>Brush!Q18+Leaves!Q18</f>
        <v>1138.4299999999998</v>
      </c>
      <c r="R18">
        <f>Brush!R18+Leaves!R18</f>
        <v>1109.54</v>
      </c>
      <c r="S18">
        <f>Brush!S18+Leaves!S18</f>
        <v>863.41000000000008</v>
      </c>
      <c r="T18">
        <f>Brush!T18+Leaves!T18</f>
        <v>1230.6499999999999</v>
      </c>
      <c r="U18">
        <v>979.56999999999994</v>
      </c>
      <c r="V18">
        <v>848.24</v>
      </c>
      <c r="W18">
        <v>976.7</v>
      </c>
      <c r="X18" s="1">
        <v>782.56</v>
      </c>
      <c r="Y18" s="1">
        <v>743.55</v>
      </c>
      <c r="Z18" s="1">
        <v>791.15</v>
      </c>
      <c r="AA18" s="1">
        <v>941.68</v>
      </c>
      <c r="AB18" s="1">
        <v>549.08000000000004</v>
      </c>
      <c r="AC18" s="28">
        <v>462.45000000000005</v>
      </c>
      <c r="AD18" s="1">
        <v>694.04</v>
      </c>
      <c r="AE18">
        <v>627.70999999999992</v>
      </c>
      <c r="AF18" s="1">
        <v>865.93</v>
      </c>
      <c r="AG18" s="1">
        <v>669.41</v>
      </c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>
        <f>Brush!N19+Leaves!N19</f>
        <v>527.91999999999996</v>
      </c>
      <c r="O19">
        <f>Brush!O19+Leaves!O19</f>
        <v>722.33000000000015</v>
      </c>
      <c r="P19">
        <f>Brush!P19+Leaves!P19</f>
        <v>711.29</v>
      </c>
      <c r="Q19">
        <f>Brush!Q19+Leaves!Q19</f>
        <v>676.72</v>
      </c>
      <c r="R19">
        <f>Brush!R19+Leaves!R19</f>
        <v>826.31</v>
      </c>
      <c r="S19">
        <f>Brush!S19+Leaves!S19</f>
        <v>645.45999999999992</v>
      </c>
      <c r="T19">
        <f>Brush!T19+Leaves!T19</f>
        <v>1004.8299999999999</v>
      </c>
      <c r="U19">
        <v>819.37000000000012</v>
      </c>
      <c r="V19">
        <v>708.21</v>
      </c>
      <c r="W19">
        <v>680.2700000000001</v>
      </c>
      <c r="X19" s="1">
        <v>611.63</v>
      </c>
      <c r="Y19" s="1">
        <v>470.61</v>
      </c>
      <c r="Z19" s="1">
        <v>528.70000000000005</v>
      </c>
      <c r="AA19" s="1">
        <v>756.37</v>
      </c>
      <c r="AB19" s="1">
        <v>410.37</v>
      </c>
      <c r="AC19" s="28">
        <v>345.09</v>
      </c>
      <c r="AD19" s="1">
        <v>455.67</v>
      </c>
      <c r="AE19">
        <v>456.99999999999994</v>
      </c>
      <c r="AF19" s="1">
        <v>641.44000000000005</v>
      </c>
      <c r="AG19" s="1">
        <v>310.67</v>
      </c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>
        <f>Brush!N20+Leaves!N20</f>
        <v>1239.7800000000002</v>
      </c>
      <c r="O20">
        <f>Brush!O20+Leaves!O20</f>
        <v>1514.5499999999997</v>
      </c>
      <c r="P20">
        <f>Brush!P20+Leaves!P20</f>
        <v>1161.81</v>
      </c>
      <c r="Q20">
        <f>Brush!Q20+Leaves!Q20</f>
        <v>1064.23</v>
      </c>
      <c r="R20">
        <f>Brush!R20+Leaves!R20</f>
        <v>1436.42</v>
      </c>
      <c r="S20">
        <f>Brush!S20+Leaves!S20</f>
        <v>1190.9899999999998</v>
      </c>
      <c r="T20">
        <f>Brush!T20+Leaves!T20</f>
        <v>1861.0399999999997</v>
      </c>
      <c r="U20">
        <v>1608.4520000000002</v>
      </c>
      <c r="V20">
        <v>1564.7799999999997</v>
      </c>
      <c r="W20">
        <v>1584.23</v>
      </c>
      <c r="X20" s="1">
        <v>1310.0899999999999</v>
      </c>
      <c r="Y20" s="1">
        <v>1265.72</v>
      </c>
      <c r="Z20" s="1">
        <v>1380.36</v>
      </c>
      <c r="AA20" s="1">
        <v>1094.27</v>
      </c>
      <c r="AB20" s="1">
        <v>1275.72</v>
      </c>
      <c r="AC20" s="28">
        <v>1157.69</v>
      </c>
      <c r="AD20" s="1">
        <v>1313.96</v>
      </c>
      <c r="AE20">
        <v>1044.1200000000001</v>
      </c>
      <c r="AF20" s="1">
        <v>1355.7</v>
      </c>
      <c r="AG20" s="1">
        <v>809.93</v>
      </c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>
        <f>Brush!N21+Leaves!N21</f>
        <v>1517.48</v>
      </c>
      <c r="O21">
        <f>Brush!O21+Leaves!O21</f>
        <v>1935.2100000000003</v>
      </c>
      <c r="P21">
        <f>Brush!P21+Leaves!P21</f>
        <v>1669.98</v>
      </c>
      <c r="Q21">
        <f>Brush!Q21+Leaves!Q21</f>
        <v>1544.17</v>
      </c>
      <c r="R21">
        <f>Brush!R21+Leaves!R21</f>
        <v>2100.5500000000002</v>
      </c>
      <c r="S21">
        <f>Brush!S21+Leaves!S21</f>
        <v>1448.29</v>
      </c>
      <c r="T21">
        <f>Brush!T21+Leaves!T21</f>
        <v>2159.0299999999997</v>
      </c>
      <c r="U21">
        <v>1948.02</v>
      </c>
      <c r="V21">
        <v>1706.4700000000003</v>
      </c>
      <c r="W21">
        <v>1834.98</v>
      </c>
      <c r="X21" s="1">
        <v>1419.32</v>
      </c>
      <c r="Y21" s="1">
        <v>1247.06</v>
      </c>
      <c r="Z21" s="1">
        <v>1468.37</v>
      </c>
      <c r="AA21" s="1">
        <v>1086.7</v>
      </c>
      <c r="AB21" s="1">
        <v>1411.11</v>
      </c>
      <c r="AC21" s="28">
        <v>1074.6299999999999</v>
      </c>
      <c r="AD21" s="1">
        <v>1348.51</v>
      </c>
      <c r="AE21">
        <v>947.88</v>
      </c>
      <c r="AF21" s="1">
        <v>1339.7</v>
      </c>
      <c r="AG21" s="1">
        <v>568.5</v>
      </c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>
        <f>Brush!N22+Leaves!N22</f>
        <v>699.11</v>
      </c>
      <c r="O22">
        <f>Brush!O22+Leaves!O22</f>
        <v>915.83999999999992</v>
      </c>
      <c r="P22">
        <f>Brush!P22+Leaves!P22</f>
        <v>987.56000000000006</v>
      </c>
      <c r="Q22">
        <f>Brush!Q22+Leaves!Q22</f>
        <v>871.13</v>
      </c>
      <c r="R22">
        <f>Brush!R22+Leaves!R22</f>
        <v>1034.93</v>
      </c>
      <c r="S22">
        <f>Brush!S22+Leaves!S22</f>
        <v>683.68999999999994</v>
      </c>
      <c r="T22">
        <f>Brush!T22+Leaves!T22</f>
        <v>1145.53</v>
      </c>
      <c r="U22">
        <v>933.15999999999985</v>
      </c>
      <c r="V22">
        <v>858.54</v>
      </c>
      <c r="W22">
        <v>931.68999999999994</v>
      </c>
      <c r="X22" s="1">
        <v>809</v>
      </c>
      <c r="Y22" s="1">
        <v>747.27</v>
      </c>
      <c r="Z22" s="1">
        <v>764.45</v>
      </c>
      <c r="AA22" s="1">
        <v>543.62</v>
      </c>
      <c r="AB22" s="1">
        <v>635.1</v>
      </c>
      <c r="AC22" s="28">
        <v>542.86</v>
      </c>
      <c r="AD22" s="1">
        <v>697.34</v>
      </c>
      <c r="AE22">
        <v>625.01</v>
      </c>
      <c r="AF22" s="1">
        <v>840.66</v>
      </c>
      <c r="AG22" s="1">
        <v>354.18</v>
      </c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>
        <f>Brush!N23+Leaves!N23</f>
        <v>1315.7099999999998</v>
      </c>
      <c r="O23">
        <f>Brush!O23+Leaves!O23</f>
        <v>1813.0400000000002</v>
      </c>
      <c r="P23">
        <f>Brush!P23+Leaves!P23</f>
        <v>1812.7899999999997</v>
      </c>
      <c r="Q23">
        <f>Brush!Q23+Leaves!Q23</f>
        <v>1562.85</v>
      </c>
      <c r="R23">
        <f>Brush!R23+Leaves!R23</f>
        <v>2175</v>
      </c>
      <c r="S23">
        <f>Brush!S23+Leaves!S23</f>
        <v>1378.4199999999998</v>
      </c>
      <c r="T23">
        <f>Brush!T23+Leaves!T23</f>
        <v>2031.3000000000002</v>
      </c>
      <c r="U23">
        <v>1701.7600000000002</v>
      </c>
      <c r="V23">
        <v>1564.86</v>
      </c>
      <c r="W23">
        <v>1739.25</v>
      </c>
      <c r="X23" s="1">
        <v>1401.45</v>
      </c>
      <c r="Y23" s="1">
        <v>1284.28</v>
      </c>
      <c r="Z23" s="1">
        <v>1307.17</v>
      </c>
      <c r="AA23" s="1">
        <v>1319.64</v>
      </c>
      <c r="AB23" s="1">
        <v>1303.6400000000001</v>
      </c>
      <c r="AC23" s="28">
        <v>828.5100000000001</v>
      </c>
      <c r="AD23" s="1">
        <v>1032.52</v>
      </c>
      <c r="AE23">
        <v>1074.3</v>
      </c>
      <c r="AF23" s="1">
        <v>1518.66</v>
      </c>
      <c r="AG23" s="1">
        <v>1065.81</v>
      </c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>
        <f>Brush!N24+Leaves!N24</f>
        <v>458.23</v>
      </c>
      <c r="O24">
        <f>Brush!O24+Leaves!O24</f>
        <v>561.34</v>
      </c>
      <c r="P24">
        <f>Brush!P24+Leaves!P24</f>
        <v>572.55000000000007</v>
      </c>
      <c r="Q24">
        <f>Brush!Q24+Leaves!Q24</f>
        <v>580.95000000000005</v>
      </c>
      <c r="R24">
        <f>Brush!R24+Leaves!R24</f>
        <v>708.70999999999992</v>
      </c>
      <c r="S24">
        <f>Brush!S24+Leaves!S24</f>
        <v>519.80000000000007</v>
      </c>
      <c r="T24">
        <f>Brush!T24+Leaves!T24</f>
        <v>850.03000000000009</v>
      </c>
      <c r="U24">
        <v>605.28</v>
      </c>
      <c r="V24">
        <v>563.96</v>
      </c>
      <c r="W24">
        <v>553.31999999999994</v>
      </c>
      <c r="X24" s="1">
        <v>500.74</v>
      </c>
      <c r="Y24" s="1">
        <v>523.34</v>
      </c>
      <c r="Z24" s="1">
        <v>574.95000000000005</v>
      </c>
      <c r="AA24" s="1">
        <v>510.17</v>
      </c>
      <c r="AB24" s="1">
        <v>570.77</v>
      </c>
      <c r="AC24" s="28">
        <v>501</v>
      </c>
      <c r="AD24" s="1">
        <v>577.39</v>
      </c>
      <c r="AE24">
        <v>474.58</v>
      </c>
      <c r="AF24" s="1">
        <v>662.48</v>
      </c>
      <c r="AG24" s="1">
        <v>395.25</v>
      </c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>
        <f>Brush!N25+Leaves!N25</f>
        <v>407.09</v>
      </c>
      <c r="O25">
        <f>Brush!O25+Leaves!O25</f>
        <v>471.22999999999996</v>
      </c>
      <c r="P25">
        <f>Brush!P25+Leaves!P25</f>
        <v>360.34000000000003</v>
      </c>
      <c r="Q25">
        <f>Brush!Q25+Leaves!Q25</f>
        <v>357.17</v>
      </c>
      <c r="R25">
        <f>Brush!R25+Leaves!R25</f>
        <v>370.61999999999995</v>
      </c>
      <c r="S25">
        <f>Brush!S25+Leaves!S25</f>
        <v>373.6</v>
      </c>
      <c r="T25">
        <f>Brush!T25+Leaves!T25</f>
        <v>438.87000000000006</v>
      </c>
      <c r="U25">
        <v>691.32</v>
      </c>
      <c r="V25">
        <v>616.53</v>
      </c>
      <c r="W25">
        <v>684.91</v>
      </c>
      <c r="X25" s="1">
        <v>554.77</v>
      </c>
      <c r="Y25" s="1">
        <v>540.37</v>
      </c>
      <c r="Z25" s="1">
        <v>552.58000000000004</v>
      </c>
      <c r="AA25" s="1">
        <v>675.5</v>
      </c>
      <c r="AB25" s="1">
        <v>430.63</v>
      </c>
      <c r="AC25" s="28">
        <v>432.40000000000003</v>
      </c>
      <c r="AD25" s="1">
        <v>481.18</v>
      </c>
      <c r="AE25">
        <v>259.96999999999997</v>
      </c>
      <c r="AF25" s="1">
        <v>455.39</v>
      </c>
      <c r="AG25" s="1">
        <v>231.44</v>
      </c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>
        <f>Brush!N26+Leaves!N26</f>
        <v>271.28999999999996</v>
      </c>
      <c r="O26">
        <f>Brush!O26+Leaves!O26</f>
        <v>531.5</v>
      </c>
      <c r="P26">
        <f>Brush!P26+Leaves!P26</f>
        <v>391.16999999999996</v>
      </c>
      <c r="Q26">
        <f>Brush!Q26+Leaves!Q26</f>
        <v>367.41999999999996</v>
      </c>
      <c r="R26">
        <f>Brush!R26+Leaves!R26</f>
        <v>505.3</v>
      </c>
      <c r="S26">
        <f>Brush!S26+Leaves!S26</f>
        <v>339.11</v>
      </c>
      <c r="T26">
        <f>Brush!T26+Leaves!T26</f>
        <v>543.95999999999992</v>
      </c>
      <c r="U26">
        <v>485.22999999999996</v>
      </c>
      <c r="V26">
        <v>406.81</v>
      </c>
      <c r="W26">
        <v>446.25</v>
      </c>
      <c r="X26" s="1">
        <v>318.87</v>
      </c>
      <c r="Y26" s="1">
        <v>243.61</v>
      </c>
      <c r="Z26" s="1">
        <v>332.91</v>
      </c>
      <c r="AA26" s="1">
        <v>351.39</v>
      </c>
      <c r="AB26" s="1">
        <v>253.47</v>
      </c>
      <c r="AC26" s="28">
        <v>242.6</v>
      </c>
      <c r="AD26" s="1">
        <v>310.76</v>
      </c>
      <c r="AE26">
        <v>276.99</v>
      </c>
      <c r="AF26" s="1">
        <v>346.6</v>
      </c>
      <c r="AG26" s="1">
        <v>187.69</v>
      </c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>
        <f>Brush!N27+Leaves!N27</f>
        <v>355.21</v>
      </c>
      <c r="O27">
        <f>Brush!O27+Leaves!O27</f>
        <v>394.4</v>
      </c>
      <c r="P27">
        <f>Brush!P27+Leaves!P27</f>
        <v>406.58</v>
      </c>
      <c r="Q27">
        <f>Brush!Q27+Leaves!Q27</f>
        <v>395.4</v>
      </c>
      <c r="R27">
        <f>Brush!R27+Leaves!R27</f>
        <v>547.02</v>
      </c>
      <c r="S27">
        <f>Brush!S27+Leaves!S27</f>
        <v>331.49000000000007</v>
      </c>
      <c r="T27">
        <f>Brush!T27+Leaves!T27</f>
        <v>459.73</v>
      </c>
      <c r="U27">
        <v>372.03</v>
      </c>
      <c r="V27">
        <v>382.78000000000003</v>
      </c>
      <c r="W27">
        <v>386.63</v>
      </c>
      <c r="X27" s="1">
        <v>267.10000000000002</v>
      </c>
      <c r="Y27" s="1">
        <v>209.99</v>
      </c>
      <c r="Z27" s="1">
        <v>236.77</v>
      </c>
      <c r="AA27" s="1">
        <v>616.46</v>
      </c>
      <c r="AB27" s="1">
        <v>267.43</v>
      </c>
      <c r="AC27" s="28">
        <v>164.12</v>
      </c>
      <c r="AD27" s="1">
        <v>206.42</v>
      </c>
      <c r="AE27">
        <v>179.18</v>
      </c>
      <c r="AF27" s="1">
        <v>241.24</v>
      </c>
      <c r="AG27" s="1">
        <v>243.03</v>
      </c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>
        <f>Brush!N28+Leaves!N28</f>
        <v>634.96</v>
      </c>
      <c r="O28">
        <f>Brush!O28+Leaves!O28</f>
        <v>728.92</v>
      </c>
      <c r="P28">
        <f>Brush!P28+Leaves!P28</f>
        <v>799.91</v>
      </c>
      <c r="Q28">
        <f>Brush!Q28+Leaves!Q28</f>
        <v>750.64</v>
      </c>
      <c r="R28">
        <f>Brush!R28+Leaves!R28</f>
        <v>919.61000000000013</v>
      </c>
      <c r="S28">
        <f>Brush!S28+Leaves!S28</f>
        <v>683.63000000000011</v>
      </c>
      <c r="T28">
        <f>Brush!T28+Leaves!T28</f>
        <v>974.77</v>
      </c>
      <c r="U28">
        <v>914.01</v>
      </c>
      <c r="V28">
        <v>798.35</v>
      </c>
      <c r="W28">
        <v>974.31</v>
      </c>
      <c r="X28" s="1">
        <v>749.58</v>
      </c>
      <c r="Y28" s="1">
        <v>657.21</v>
      </c>
      <c r="Z28" s="1">
        <v>894.55</v>
      </c>
      <c r="AA28" s="1">
        <v>678.72</v>
      </c>
      <c r="AB28" s="1">
        <v>852.73</v>
      </c>
      <c r="AC28" s="28">
        <v>731.7700000000001</v>
      </c>
      <c r="AD28" s="1">
        <v>911.04</v>
      </c>
      <c r="AE28">
        <v>504.51</v>
      </c>
      <c r="AF28" s="1">
        <v>759.32</v>
      </c>
      <c r="AG28" s="1">
        <v>443.42</v>
      </c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>
        <f>Brush!N29+Leaves!N29</f>
        <v>851.34999999999991</v>
      </c>
      <c r="O29">
        <f>Brush!O29+Leaves!O29</f>
        <v>1221.92</v>
      </c>
      <c r="P29">
        <f>Brush!P29+Leaves!P29</f>
        <v>1026.4299999999998</v>
      </c>
      <c r="Q29">
        <f>Brush!Q29+Leaves!Q29</f>
        <v>911.8900000000001</v>
      </c>
      <c r="R29">
        <f>Brush!R29+Leaves!R29</f>
        <v>1023.2300000000001</v>
      </c>
      <c r="S29">
        <f>Brush!S29+Leaves!S29</f>
        <v>760.59999999999991</v>
      </c>
      <c r="T29">
        <f>Brush!T29+Leaves!T29</f>
        <v>1054.4299999999998</v>
      </c>
      <c r="U29">
        <v>791.01</v>
      </c>
      <c r="V29">
        <v>804.0100000000001</v>
      </c>
      <c r="W29">
        <v>1193.0700000000002</v>
      </c>
      <c r="X29" s="1">
        <v>600.76</v>
      </c>
      <c r="Y29" s="1">
        <v>565.12</v>
      </c>
      <c r="Z29" s="1">
        <v>743.74</v>
      </c>
      <c r="AA29" s="1">
        <v>1064.8900000000001</v>
      </c>
      <c r="AB29" s="1">
        <v>603.09</v>
      </c>
      <c r="AC29" s="28">
        <v>645.45000000000005</v>
      </c>
      <c r="AD29" s="1">
        <v>553.29999999999995</v>
      </c>
      <c r="AE29">
        <v>626.59999999999991</v>
      </c>
      <c r="AF29" s="1">
        <v>692.57</v>
      </c>
      <c r="AG29" s="1">
        <v>412.8</v>
      </c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>
        <f>Brush!N30+Leaves!N30</f>
        <v>1144.49</v>
      </c>
      <c r="O30">
        <f>Brush!O30+Leaves!O30</f>
        <v>1374.1000000000001</v>
      </c>
      <c r="P30">
        <f>Brush!P30+Leaves!P30</f>
        <v>1201.06</v>
      </c>
      <c r="Q30">
        <f>Brush!Q30+Leaves!Q30</f>
        <v>1173.2000000000003</v>
      </c>
      <c r="R30">
        <f>Brush!R30+Leaves!R30</f>
        <v>1508.24</v>
      </c>
      <c r="S30">
        <f>Brush!S30+Leaves!S30</f>
        <v>1101.96</v>
      </c>
      <c r="T30">
        <f>Brush!T30+Leaves!T30</f>
        <v>1600.5</v>
      </c>
      <c r="U30">
        <v>1546.93</v>
      </c>
      <c r="V30">
        <v>1557.1100000000001</v>
      </c>
      <c r="W30">
        <v>1556.38</v>
      </c>
      <c r="X30" s="1">
        <v>1500.59</v>
      </c>
      <c r="Y30" s="1">
        <v>1373.38</v>
      </c>
      <c r="Z30" s="1">
        <v>1461.79</v>
      </c>
      <c r="AA30" s="1">
        <v>1492.32</v>
      </c>
      <c r="AB30" s="1">
        <v>1314.58</v>
      </c>
      <c r="AC30" s="28">
        <v>1337.3300000000002</v>
      </c>
      <c r="AD30" s="1">
        <v>1359.49</v>
      </c>
      <c r="AE30">
        <v>922.76</v>
      </c>
      <c r="AF30" s="1">
        <v>1224.95</v>
      </c>
      <c r="AG30" s="1">
        <v>772.21</v>
      </c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>
        <f>Brush!N31+Leaves!N31</f>
        <v>365.93</v>
      </c>
      <c r="O31">
        <f>Brush!O31+Leaves!O31</f>
        <v>572.57000000000005</v>
      </c>
      <c r="P31">
        <f>Brush!P31+Leaves!P31</f>
        <v>521.52</v>
      </c>
      <c r="Q31">
        <f>Brush!Q31+Leaves!Q31</f>
        <v>593.86</v>
      </c>
      <c r="R31">
        <f>Brush!R31+Leaves!R31</f>
        <v>648.5</v>
      </c>
      <c r="S31">
        <f>Brush!S31+Leaves!S31</f>
        <v>502.11</v>
      </c>
      <c r="T31">
        <f>Brush!T31+Leaves!T31</f>
        <v>627.72</v>
      </c>
      <c r="U31">
        <v>539.66999999999996</v>
      </c>
      <c r="V31">
        <v>538.2700000000001</v>
      </c>
      <c r="W31">
        <v>602.82000000000005</v>
      </c>
      <c r="X31" s="1">
        <v>414.07</v>
      </c>
      <c r="Y31" s="1">
        <v>409.37</v>
      </c>
      <c r="Z31" s="1">
        <v>502.04</v>
      </c>
      <c r="AA31" s="1">
        <v>790.93</v>
      </c>
      <c r="AB31" s="1">
        <v>442.8</v>
      </c>
      <c r="AC31" s="28">
        <v>411.26</v>
      </c>
      <c r="AD31" s="1">
        <v>526.16999999999996</v>
      </c>
      <c r="AE31">
        <v>459.11</v>
      </c>
      <c r="AF31" s="1">
        <v>431.45</v>
      </c>
      <c r="AG31" s="1">
        <v>314.2</v>
      </c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>
        <f>Brush!N32+Leaves!N32</f>
        <v>239.76</v>
      </c>
      <c r="O32">
        <f>Brush!O32+Leaves!O32</f>
        <v>309.97999999999996</v>
      </c>
      <c r="P32">
        <f>Brush!P32+Leaves!P32</f>
        <v>276.08</v>
      </c>
      <c r="Q32">
        <f>Brush!Q32+Leaves!Q32</f>
        <v>290.69</v>
      </c>
      <c r="R32">
        <f>Brush!R32+Leaves!R32</f>
        <v>288.11</v>
      </c>
      <c r="S32">
        <f>Brush!S32+Leaves!S32</f>
        <v>225.98000000000002</v>
      </c>
      <c r="T32">
        <f>Brush!T32+Leaves!T32</f>
        <v>315.23</v>
      </c>
      <c r="U32">
        <v>313.25</v>
      </c>
      <c r="V32">
        <v>255.83000000000004</v>
      </c>
      <c r="W32">
        <v>248.04000000000002</v>
      </c>
      <c r="X32" s="1">
        <v>257.68</v>
      </c>
      <c r="Y32" s="1">
        <v>220.2</v>
      </c>
      <c r="Z32" s="1">
        <v>238.71</v>
      </c>
      <c r="AA32" s="1">
        <v>463.41</v>
      </c>
      <c r="AB32" s="1">
        <v>222.32</v>
      </c>
      <c r="AC32" s="28">
        <v>161.9</v>
      </c>
      <c r="AD32" s="1">
        <v>242.93</v>
      </c>
      <c r="AE32">
        <v>210.7</v>
      </c>
      <c r="AF32" s="1">
        <v>199.68</v>
      </c>
      <c r="AG32" s="1">
        <v>155.58000000000001</v>
      </c>
    </row>
    <row r="33" spans="1:33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>
        <f>Brush!N33+Leaves!N33</f>
        <v>950.59</v>
      </c>
      <c r="O33">
        <f>Brush!O33+Leaves!O33</f>
        <v>1501.48</v>
      </c>
      <c r="P33">
        <f>Brush!P33+Leaves!P33</f>
        <v>1239.79</v>
      </c>
      <c r="Q33">
        <f>Brush!Q33+Leaves!Q33</f>
        <v>1330.58</v>
      </c>
      <c r="R33">
        <f>Brush!R33+Leaves!R33</f>
        <v>1510.11</v>
      </c>
      <c r="S33">
        <f>Brush!S33+Leaves!S33</f>
        <v>1091.97</v>
      </c>
      <c r="T33">
        <f>Brush!T33+Leaves!T33</f>
        <v>1891.2499999999998</v>
      </c>
      <c r="U33">
        <v>1367.3500000000001</v>
      </c>
      <c r="V33">
        <v>1255.51</v>
      </c>
      <c r="W33">
        <v>1450.72</v>
      </c>
      <c r="X33" s="1">
        <v>992.91</v>
      </c>
      <c r="Y33" s="1">
        <v>865.17</v>
      </c>
      <c r="Z33" s="1">
        <v>1082.77</v>
      </c>
      <c r="AA33" s="1">
        <v>857.65</v>
      </c>
      <c r="AB33" s="1">
        <v>1113.22</v>
      </c>
      <c r="AC33" s="28">
        <v>1093.0100000000002</v>
      </c>
      <c r="AD33" s="1">
        <v>1287.33</v>
      </c>
      <c r="AE33">
        <v>1178.57</v>
      </c>
      <c r="AF33" s="1">
        <v>1624.29</v>
      </c>
      <c r="AG33" s="1">
        <v>893.6</v>
      </c>
    </row>
    <row r="34" spans="1:33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>
        <f>Brush!N34+Leaves!N34</f>
        <v>1348.49</v>
      </c>
      <c r="O34">
        <f>Brush!O34+Leaves!O34</f>
        <v>2263.27</v>
      </c>
      <c r="P34">
        <f>Brush!P34+Leaves!P34</f>
        <v>1581.1</v>
      </c>
      <c r="Q34">
        <f>Brush!Q34+Leaves!Q34</f>
        <v>1575.46</v>
      </c>
      <c r="R34">
        <f>Brush!R34+Leaves!R34</f>
        <v>2036.12</v>
      </c>
      <c r="S34">
        <f>Brush!S34+Leaves!S34</f>
        <v>1381.8000000000002</v>
      </c>
      <c r="T34">
        <f>Brush!T34+Leaves!T34</f>
        <v>2190.66</v>
      </c>
      <c r="U34">
        <v>1888.69</v>
      </c>
      <c r="V34">
        <v>1709.2199999999998</v>
      </c>
      <c r="W34">
        <v>2008.56</v>
      </c>
      <c r="X34" s="1">
        <v>1556.4</v>
      </c>
      <c r="Y34" s="1">
        <v>1299.67</v>
      </c>
      <c r="Z34" s="1">
        <v>1410.98</v>
      </c>
      <c r="AA34" s="1">
        <v>1206.0899999999999</v>
      </c>
      <c r="AB34" s="1">
        <v>1485.68</v>
      </c>
      <c r="AC34" s="28">
        <v>1288.6499999999999</v>
      </c>
      <c r="AD34" s="1">
        <v>1597.49</v>
      </c>
      <c r="AE34">
        <v>1823.03</v>
      </c>
      <c r="AF34" s="1">
        <v>2482.71</v>
      </c>
      <c r="AG34" s="1">
        <v>1440.14</v>
      </c>
    </row>
    <row r="35" spans="1:33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>
        <f>Brush!N35+Leaves!N35</f>
        <v>1016</v>
      </c>
      <c r="O35">
        <f>Brush!O35+Leaves!O35</f>
        <v>1627.02</v>
      </c>
      <c r="P35">
        <f>Brush!P35+Leaves!P35</f>
        <v>1508.1000000000001</v>
      </c>
      <c r="Q35">
        <f>Brush!Q35+Leaves!Q35</f>
        <v>1548.2399999999998</v>
      </c>
      <c r="R35">
        <f>Brush!R35+Leaves!R35</f>
        <v>1788.81</v>
      </c>
      <c r="S35">
        <f>Brush!S35+Leaves!S35</f>
        <v>1187.56</v>
      </c>
      <c r="T35">
        <f>Brush!T35+Leaves!T35</f>
        <v>1872.37</v>
      </c>
      <c r="U35">
        <v>1614.3300000000002</v>
      </c>
      <c r="V35">
        <v>1354.86</v>
      </c>
      <c r="W35">
        <v>984.58</v>
      </c>
      <c r="X35" s="1">
        <v>371.98</v>
      </c>
      <c r="Y35" s="1">
        <v>264.49</v>
      </c>
      <c r="Z35" s="1">
        <v>292.82</v>
      </c>
      <c r="AA35" s="1">
        <v>374.03</v>
      </c>
      <c r="AB35" s="1">
        <v>336.95</v>
      </c>
      <c r="AC35" s="28">
        <v>334.96999999999997</v>
      </c>
      <c r="AD35" s="1">
        <v>1188.22</v>
      </c>
      <c r="AE35">
        <v>1348.45</v>
      </c>
      <c r="AF35" s="1">
        <v>1498.13</v>
      </c>
      <c r="AG35" s="1">
        <v>917.19</v>
      </c>
    </row>
    <row r="36" spans="1:33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>
        <f>Brush!N36+Leaves!N36</f>
        <v>477.88</v>
      </c>
      <c r="O36">
        <f>Brush!O36+Leaves!O36</f>
        <v>677.75999999999988</v>
      </c>
      <c r="P36">
        <f>Brush!P36+Leaves!P36</f>
        <v>646.86</v>
      </c>
      <c r="Q36">
        <f>Brush!Q36+Leaves!Q36</f>
        <v>640.54999999999995</v>
      </c>
      <c r="R36">
        <f>Brush!R36+Leaves!R36</f>
        <v>636.82999999999993</v>
      </c>
      <c r="S36">
        <f>Brush!S36+Leaves!S36</f>
        <v>427.15</v>
      </c>
      <c r="T36">
        <f>Brush!T36+Leaves!T36</f>
        <v>645.79999999999995</v>
      </c>
      <c r="U36">
        <v>528.0200000000001</v>
      </c>
      <c r="V36">
        <v>534.4</v>
      </c>
      <c r="W36">
        <v>654.93999999999994</v>
      </c>
      <c r="X36" s="1">
        <v>562.91999999999996</v>
      </c>
      <c r="Y36" s="1">
        <v>454.6</v>
      </c>
      <c r="Z36" s="1">
        <v>497.76</v>
      </c>
      <c r="AA36" s="1">
        <v>492.87</v>
      </c>
      <c r="AB36" s="1">
        <v>370.45</v>
      </c>
      <c r="AC36" s="28">
        <v>418.59</v>
      </c>
      <c r="AD36" s="1">
        <v>547.07000000000005</v>
      </c>
      <c r="AE36">
        <v>574.22</v>
      </c>
      <c r="AF36" s="1">
        <v>636.94000000000005</v>
      </c>
      <c r="AG36" s="1">
        <v>365.55</v>
      </c>
    </row>
    <row r="37" spans="1:33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>
        <f>Brush!N37+Leaves!N37</f>
        <v>262.18</v>
      </c>
      <c r="O37">
        <f>Brush!O37+Leaves!O37</f>
        <v>350.89000000000004</v>
      </c>
      <c r="P37">
        <f>Brush!P37+Leaves!P37</f>
        <v>377.46999999999997</v>
      </c>
      <c r="Q37">
        <f>Brush!Q37+Leaves!Q37</f>
        <v>388.74000000000007</v>
      </c>
      <c r="R37">
        <f>Brush!R37+Leaves!R37</f>
        <v>388.45</v>
      </c>
      <c r="S37">
        <f>Brush!S37+Leaves!S37</f>
        <v>246.77</v>
      </c>
      <c r="T37">
        <f>Brush!T37+Leaves!T37</f>
        <v>369.69</v>
      </c>
      <c r="U37">
        <v>375.32</v>
      </c>
      <c r="V37">
        <v>300.62</v>
      </c>
      <c r="W37">
        <v>391.41</v>
      </c>
      <c r="X37" s="1">
        <v>255.46</v>
      </c>
      <c r="Y37" s="1">
        <v>267.58999999999997</v>
      </c>
      <c r="Z37" s="1">
        <v>332.15</v>
      </c>
      <c r="AA37" s="1">
        <v>507.53</v>
      </c>
      <c r="AB37" s="1">
        <v>331.83</v>
      </c>
      <c r="AC37" s="28">
        <v>311.95000000000005</v>
      </c>
      <c r="AD37" s="1">
        <v>316.19</v>
      </c>
      <c r="AE37">
        <v>337.91999999999996</v>
      </c>
      <c r="AF37" s="1">
        <v>433.45</v>
      </c>
      <c r="AG37" s="1">
        <v>161.63999999999999</v>
      </c>
    </row>
    <row r="38" spans="1:33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>
        <f>Brush!N38+Leaves!N38</f>
        <v>389.10999999999996</v>
      </c>
      <c r="O38">
        <f>Brush!O38+Leaves!O38</f>
        <v>541.3599999999999</v>
      </c>
      <c r="P38">
        <f>Brush!P38+Leaves!P38</f>
        <v>457.89</v>
      </c>
      <c r="Q38">
        <f>Brush!Q38+Leaves!Q38</f>
        <v>453.27000000000004</v>
      </c>
      <c r="R38">
        <f>Brush!R38+Leaves!R38</f>
        <v>522.91</v>
      </c>
      <c r="S38">
        <f>Brush!S38+Leaves!S38</f>
        <v>406.84999999999997</v>
      </c>
      <c r="T38">
        <f>Brush!T38+Leaves!T38</f>
        <v>542.21</v>
      </c>
      <c r="U38">
        <v>423.4</v>
      </c>
      <c r="V38">
        <v>371.40999999999997</v>
      </c>
      <c r="W38">
        <v>336.36999999999995</v>
      </c>
      <c r="X38" s="1">
        <v>293.63</v>
      </c>
      <c r="Y38" s="1">
        <v>299.61</v>
      </c>
      <c r="Z38" s="1">
        <v>289.8</v>
      </c>
      <c r="AA38" s="1">
        <v>982.68</v>
      </c>
      <c r="AB38" s="1">
        <v>369.83</v>
      </c>
      <c r="AC38" s="28">
        <v>362.37</v>
      </c>
      <c r="AD38" s="1">
        <v>356.85</v>
      </c>
      <c r="AE38">
        <v>364.87</v>
      </c>
      <c r="AF38" s="1">
        <v>485.28</v>
      </c>
      <c r="AG38" s="1">
        <v>266.36</v>
      </c>
    </row>
    <row r="39" spans="1:33" ht="15" customHeight="1" x14ac:dyDescent="0.25">
      <c r="A39" s="3" t="s">
        <v>1</v>
      </c>
      <c r="B39">
        <f>Brush!B39+Leaves!B39</f>
        <v>0</v>
      </c>
      <c r="C39">
        <f>Brush!C39+Leaves!C39</f>
        <v>0</v>
      </c>
      <c r="D39">
        <f>Brush!D39+Leaves!D39</f>
        <v>0</v>
      </c>
      <c r="E39">
        <f>Brush!E39+Leaves!E39</f>
        <v>0</v>
      </c>
      <c r="F39">
        <f>Brush!F39+Leaves!F39</f>
        <v>36115.17</v>
      </c>
      <c r="G39">
        <f>Brush!G39+Leaves!G39</f>
        <v>53157.453333333338</v>
      </c>
      <c r="H39">
        <f>Brush!H39+Leaves!H39</f>
        <v>78212.399999999994</v>
      </c>
      <c r="I39">
        <f>Brush!I39+Leaves!I39</f>
        <v>80092.899999999994</v>
      </c>
      <c r="J39">
        <f>Brush!J39+Leaves!J39</f>
        <v>54217.97</v>
      </c>
      <c r="K39">
        <f>Brush!K39+Leaves!K39</f>
        <v>47591.360000000001</v>
      </c>
      <c r="L39">
        <f>Brush!L39+Leaves!L39</f>
        <v>54692.58</v>
      </c>
      <c r="M39">
        <f>Brush!M39+Leaves!M39</f>
        <v>62137.15</v>
      </c>
      <c r="N39" s="3">
        <f>3509.45+23442.09</f>
        <v>26951.54</v>
      </c>
      <c r="O39" s="3">
        <f t="shared" ref="O39:AG39" si="0">SUM(O4:O38)</f>
        <v>37630.959999999992</v>
      </c>
      <c r="P39" s="3">
        <f t="shared" si="0"/>
        <v>33142.380000000005</v>
      </c>
      <c r="Q39" s="3">
        <f t="shared" si="0"/>
        <v>31958.239999999994</v>
      </c>
      <c r="R39" s="3">
        <f t="shared" si="0"/>
        <v>37368.550000000003</v>
      </c>
      <c r="S39" s="3">
        <f t="shared" si="0"/>
        <v>27321.97</v>
      </c>
      <c r="T39" s="3">
        <f t="shared" si="0"/>
        <v>41361.58</v>
      </c>
      <c r="U39" s="3">
        <f t="shared" si="0"/>
        <v>34838.081999999988</v>
      </c>
      <c r="V39" s="3">
        <f t="shared" si="0"/>
        <v>31656.22</v>
      </c>
      <c r="W39" s="3">
        <f t="shared" si="0"/>
        <v>34914.720000000016</v>
      </c>
      <c r="X39" s="13">
        <f t="shared" si="0"/>
        <v>27776.399999999998</v>
      </c>
      <c r="Y39" s="13">
        <f t="shared" si="0"/>
        <v>25535.879999999997</v>
      </c>
      <c r="Z39" s="13">
        <f t="shared" si="0"/>
        <v>28160.090000000007</v>
      </c>
      <c r="AA39" s="13">
        <f t="shared" si="0"/>
        <v>28270.13</v>
      </c>
      <c r="AB39" s="13">
        <f t="shared" si="0"/>
        <v>25179.970000000005</v>
      </c>
      <c r="AC39" s="13">
        <f t="shared" si="0"/>
        <v>22432.400000000005</v>
      </c>
      <c r="AD39" s="13">
        <f t="shared" si="0"/>
        <v>28059.14</v>
      </c>
      <c r="AE39" s="13">
        <f t="shared" si="0"/>
        <v>24227.619999999995</v>
      </c>
      <c r="AF39" s="13">
        <f t="shared" si="0"/>
        <v>32028.99</v>
      </c>
      <c r="AG39" s="13">
        <f t="shared" si="0"/>
        <v>19669.45</v>
      </c>
    </row>
    <row r="40" spans="1:33" ht="15" customHeight="1" x14ac:dyDescent="0.25">
      <c r="X40" s="1"/>
      <c r="Y40" s="1"/>
      <c r="Z40" s="1"/>
      <c r="AA40" s="1"/>
      <c r="AB40" s="1"/>
      <c r="AC40" s="1"/>
    </row>
    <row r="41" spans="1:33" ht="15" customHeight="1" x14ac:dyDescent="0.25">
      <c r="F41">
        <v>22288.48</v>
      </c>
      <c r="G41">
        <v>35019.120000000003</v>
      </c>
      <c r="H41">
        <v>58212.4</v>
      </c>
      <c r="I41">
        <v>51092.9</v>
      </c>
      <c r="J41">
        <v>41217.97</v>
      </c>
      <c r="K41">
        <v>31091.360000000001</v>
      </c>
      <c r="L41">
        <v>35692.58</v>
      </c>
      <c r="M41">
        <v>40798.400000000001</v>
      </c>
      <c r="N41">
        <v>3509.4500000000003</v>
      </c>
      <c r="O41">
        <v>3348.2100000000005</v>
      </c>
      <c r="P41">
        <v>3535.9399999999996</v>
      </c>
      <c r="Q41">
        <v>3235.2399999999993</v>
      </c>
      <c r="R41">
        <v>2811.5</v>
      </c>
      <c r="S41">
        <v>2426.7499999999995</v>
      </c>
      <c r="T41">
        <v>2113.21</v>
      </c>
      <c r="X41" s="1"/>
      <c r="Y41" s="1"/>
      <c r="Z41" s="1"/>
      <c r="AA41" s="1"/>
      <c r="AB41" s="1"/>
      <c r="AC41" s="1"/>
    </row>
    <row r="42" spans="1:33" ht="15" customHeight="1" x14ac:dyDescent="0.25">
      <c r="X42" s="1"/>
      <c r="Y42" s="1"/>
      <c r="Z42" s="1"/>
      <c r="AA42" s="1"/>
      <c r="AB42" s="1"/>
      <c r="AC42" s="1"/>
    </row>
    <row r="43" spans="1:33" ht="15" customHeight="1" x14ac:dyDescent="0.25">
      <c r="F43" s="3">
        <v>13826.69</v>
      </c>
      <c r="G43" s="3">
        <v>18138.333333333332</v>
      </c>
      <c r="H43" s="3">
        <v>20000</v>
      </c>
      <c r="I43" s="3">
        <v>29000</v>
      </c>
      <c r="J43" s="3">
        <v>13000</v>
      </c>
      <c r="K43" s="3">
        <v>16500</v>
      </c>
      <c r="L43" s="3">
        <v>19000</v>
      </c>
      <c r="M43" s="3">
        <v>21338.75</v>
      </c>
      <c r="N43">
        <v>23442.089999999997</v>
      </c>
      <c r="O43">
        <v>34282.749999999993</v>
      </c>
      <c r="P43">
        <v>29606.439999999988</v>
      </c>
      <c r="Q43">
        <v>28722.999999999996</v>
      </c>
      <c r="R43">
        <v>34557.049999999996</v>
      </c>
      <c r="S43">
        <v>24895.219999999994</v>
      </c>
      <c r="T43">
        <v>39248.370000000003</v>
      </c>
      <c r="X43" s="1"/>
      <c r="Y43" s="1"/>
      <c r="Z43" s="1"/>
      <c r="AA43" s="1"/>
      <c r="AB43" s="1"/>
      <c r="AC43" s="1"/>
    </row>
    <row r="44" spans="1:33" ht="15" customHeight="1" x14ac:dyDescent="0.25">
      <c r="X44" s="1"/>
      <c r="Y44" s="1"/>
      <c r="Z44" s="1"/>
      <c r="AA44" s="1"/>
      <c r="AB44" s="1"/>
      <c r="AC44" s="1"/>
    </row>
    <row r="45" spans="1:33" ht="15" customHeight="1" x14ac:dyDescent="0.25">
      <c r="A45" t="s">
        <v>47</v>
      </c>
      <c r="F45">
        <f>F39/1.1</f>
        <v>32831.972727272725</v>
      </c>
      <c r="G45">
        <f t="shared" ref="G45:AF45" si="1">G39/1.1</f>
        <v>48324.957575757573</v>
      </c>
      <c r="H45">
        <f t="shared" si="1"/>
        <v>71102.181818181809</v>
      </c>
      <c r="I45">
        <f t="shared" si="1"/>
        <v>72811.727272727265</v>
      </c>
      <c r="J45">
        <f t="shared" si="1"/>
        <v>49289.063636363637</v>
      </c>
      <c r="K45">
        <f t="shared" si="1"/>
        <v>43264.872727272726</v>
      </c>
      <c r="L45">
        <f t="shared" si="1"/>
        <v>49720.527272727268</v>
      </c>
      <c r="M45">
        <f t="shared" si="1"/>
        <v>56488.318181818177</v>
      </c>
      <c r="N45">
        <f t="shared" si="1"/>
        <v>24501.399999999998</v>
      </c>
      <c r="O45">
        <f t="shared" si="1"/>
        <v>34209.963636363624</v>
      </c>
      <c r="P45">
        <f t="shared" si="1"/>
        <v>30129.436363636367</v>
      </c>
      <c r="Q45">
        <f t="shared" si="1"/>
        <v>29052.945454545446</v>
      </c>
      <c r="R45">
        <f t="shared" si="1"/>
        <v>33971.409090909088</v>
      </c>
      <c r="S45">
        <f t="shared" si="1"/>
        <v>24838.154545454545</v>
      </c>
      <c r="T45">
        <f t="shared" si="1"/>
        <v>37601.436363636363</v>
      </c>
      <c r="U45">
        <f t="shared" si="1"/>
        <v>31670.983636363624</v>
      </c>
      <c r="V45">
        <f t="shared" si="1"/>
        <v>28778.381818181817</v>
      </c>
      <c r="W45">
        <f t="shared" si="1"/>
        <v>31740.654545454556</v>
      </c>
      <c r="X45">
        <f t="shared" si="1"/>
        <v>25251.272727272724</v>
      </c>
      <c r="Y45">
        <f t="shared" si="1"/>
        <v>23214.43636363636</v>
      </c>
      <c r="Z45">
        <f t="shared" si="1"/>
        <v>25600.081818181821</v>
      </c>
      <c r="AA45">
        <f t="shared" si="1"/>
        <v>25700.118181818179</v>
      </c>
      <c r="AB45">
        <f t="shared" si="1"/>
        <v>22890.881818181821</v>
      </c>
      <c r="AC45">
        <f t="shared" si="1"/>
        <v>20393.090909090912</v>
      </c>
      <c r="AD45">
        <f t="shared" si="1"/>
        <v>25508.30909090909</v>
      </c>
      <c r="AE45">
        <f t="shared" si="1"/>
        <v>22025.109090909085</v>
      </c>
      <c r="AF45">
        <f t="shared" si="1"/>
        <v>29117.263636363634</v>
      </c>
    </row>
    <row r="46" spans="1:33" ht="15" customHeight="1" x14ac:dyDescent="0.25">
      <c r="X46" s="1"/>
      <c r="Y46" s="1"/>
      <c r="Z46" s="1"/>
      <c r="AA46" s="1"/>
      <c r="AB46" s="1"/>
      <c r="AC46" s="1"/>
    </row>
    <row r="47" spans="1:33" ht="15" customHeight="1" x14ac:dyDescent="0.25">
      <c r="F47">
        <f t="shared" ref="F47:T49" si="2">F41/1.1</f>
        <v>20262.254545454543</v>
      </c>
      <c r="G47">
        <f t="shared" si="2"/>
        <v>31835.563636363637</v>
      </c>
      <c r="H47">
        <f t="shared" si="2"/>
        <v>52920.363636363632</v>
      </c>
      <c r="I47">
        <f t="shared" si="2"/>
        <v>46448.090909090904</v>
      </c>
      <c r="J47">
        <f t="shared" si="2"/>
        <v>37470.881818181813</v>
      </c>
      <c r="K47">
        <f t="shared" si="2"/>
        <v>28264.872727272726</v>
      </c>
      <c r="L47">
        <f t="shared" si="2"/>
        <v>32447.8</v>
      </c>
      <c r="M47">
        <f t="shared" si="2"/>
        <v>37089.454545454544</v>
      </c>
      <c r="N47">
        <f t="shared" si="2"/>
        <v>3190.409090909091</v>
      </c>
      <c r="O47">
        <f t="shared" si="2"/>
        <v>3043.8272727272729</v>
      </c>
      <c r="P47">
        <f t="shared" si="2"/>
        <v>3214.4909090909086</v>
      </c>
      <c r="Q47">
        <f t="shared" si="2"/>
        <v>2941.1272727272717</v>
      </c>
      <c r="R47">
        <f t="shared" si="2"/>
        <v>2555.9090909090905</v>
      </c>
      <c r="S47">
        <f t="shared" si="2"/>
        <v>2206.1363636363631</v>
      </c>
      <c r="T47">
        <f t="shared" si="2"/>
        <v>1921.1</v>
      </c>
      <c r="X47" s="1"/>
      <c r="Y47" s="1"/>
      <c r="Z47" s="1"/>
      <c r="AA47" s="1"/>
      <c r="AB47" s="1"/>
      <c r="AC47" s="1"/>
    </row>
    <row r="48" spans="1:33" ht="15" customHeight="1" x14ac:dyDescent="0.25">
      <c r="X48" s="1"/>
      <c r="Y48" s="1"/>
      <c r="Z48" s="1"/>
      <c r="AA48" s="1"/>
      <c r="AB48" s="1"/>
      <c r="AC48" s="1"/>
    </row>
    <row r="49" spans="6:32" ht="15" customHeight="1" x14ac:dyDescent="0.25">
      <c r="F49">
        <f t="shared" si="2"/>
        <v>12569.718181818182</v>
      </c>
      <c r="G49">
        <f t="shared" si="2"/>
        <v>16489.393939393936</v>
      </c>
      <c r="H49">
        <f t="shared" si="2"/>
        <v>18181.81818181818</v>
      </c>
      <c r="I49">
        <f t="shared" si="2"/>
        <v>26363.63636363636</v>
      </c>
      <c r="J49">
        <f t="shared" si="2"/>
        <v>11818.181818181818</v>
      </c>
      <c r="K49">
        <f t="shared" si="2"/>
        <v>14999.999999999998</v>
      </c>
      <c r="L49">
        <f t="shared" si="2"/>
        <v>17272.727272727272</v>
      </c>
      <c r="M49">
        <f t="shared" si="2"/>
        <v>19398.863636363636</v>
      </c>
      <c r="N49">
        <f t="shared" si="2"/>
        <v>21310.990909090906</v>
      </c>
      <c r="O49">
        <f t="shared" si="2"/>
        <v>31166.136363636353</v>
      </c>
      <c r="P49">
        <f t="shared" si="2"/>
        <v>26914.945454545443</v>
      </c>
      <c r="Q49">
        <f t="shared" si="2"/>
        <v>26111.818181818177</v>
      </c>
      <c r="R49">
        <f t="shared" si="2"/>
        <v>31415.499999999993</v>
      </c>
      <c r="S49">
        <f t="shared" si="2"/>
        <v>22632.018181818174</v>
      </c>
      <c r="T49">
        <f t="shared" si="2"/>
        <v>35680.336363636365</v>
      </c>
      <c r="X49" s="1"/>
      <c r="Y49" s="1"/>
      <c r="Z49" s="1"/>
      <c r="AA49" s="1"/>
      <c r="AB49" s="1"/>
      <c r="AC49" s="1"/>
    </row>
    <row r="50" spans="6:32" ht="15" customHeight="1" x14ac:dyDescent="0.25">
      <c r="X50" s="1"/>
      <c r="Y50" s="1"/>
      <c r="Z50" s="1"/>
      <c r="AA50" s="1"/>
      <c r="AB50" s="1"/>
      <c r="AC50" s="1"/>
    </row>
    <row r="51" spans="6:32" ht="15" customHeight="1" x14ac:dyDescent="0.25">
      <c r="J51">
        <f>SUM(J49:M49)/4</f>
        <v>15872.44318181818</v>
      </c>
      <c r="N51">
        <f>SUM(N49:Q49)/4</f>
        <v>26375.972727272718</v>
      </c>
      <c r="X51" s="1"/>
      <c r="Y51" s="1"/>
      <c r="Z51" s="1"/>
      <c r="AA51" s="1"/>
      <c r="AB51" s="1"/>
      <c r="AC51" s="1"/>
    </row>
    <row r="52" spans="6:32" x14ac:dyDescent="0.25">
      <c r="X52" s="1"/>
      <c r="Y52" s="1"/>
      <c r="Z52" s="1"/>
      <c r="AA52" s="1"/>
      <c r="AB52" s="1"/>
      <c r="AC52" s="1"/>
    </row>
    <row r="53" spans="6:32" x14ac:dyDescent="0.25">
      <c r="N53">
        <v>2002</v>
      </c>
      <c r="O53" s="3">
        <v>2003</v>
      </c>
      <c r="P53" s="3">
        <v>2004</v>
      </c>
      <c r="Q53" s="3">
        <v>2005</v>
      </c>
      <c r="R53" s="3">
        <v>2006</v>
      </c>
      <c r="S53" s="3">
        <v>2007</v>
      </c>
      <c r="T53" s="3">
        <v>2008</v>
      </c>
      <c r="U53" s="3">
        <v>2009</v>
      </c>
      <c r="V53" s="3">
        <v>2010</v>
      </c>
      <c r="W53" s="3">
        <v>2011</v>
      </c>
      <c r="X53" s="3">
        <v>2012</v>
      </c>
      <c r="Y53" s="3">
        <v>2013</v>
      </c>
      <c r="Z53" s="3">
        <v>2014</v>
      </c>
      <c r="AA53" s="3">
        <v>2015</v>
      </c>
      <c r="AB53" s="3">
        <v>2016</v>
      </c>
      <c r="AC53" s="3">
        <v>2017</v>
      </c>
      <c r="AD53" s="3">
        <v>2018</v>
      </c>
      <c r="AE53" s="3">
        <v>2019</v>
      </c>
      <c r="AF53" s="3">
        <v>2020</v>
      </c>
    </row>
    <row r="54" spans="6:32" x14ac:dyDescent="0.25">
      <c r="N54" s="3">
        <v>26951.54</v>
      </c>
      <c r="O54" s="3">
        <v>37630.959999999992</v>
      </c>
      <c r="P54" s="3">
        <v>33142.380000000005</v>
      </c>
      <c r="Q54" s="3">
        <v>31958.239999999994</v>
      </c>
      <c r="R54" s="3">
        <v>37368.550000000003</v>
      </c>
      <c r="S54" s="3">
        <v>27321.97</v>
      </c>
      <c r="T54" s="3">
        <v>41361.58</v>
      </c>
      <c r="U54" s="3">
        <v>34838.081999999988</v>
      </c>
      <c r="V54" s="3">
        <v>31656.22</v>
      </c>
      <c r="W54" s="3">
        <v>34914.720000000016</v>
      </c>
      <c r="X54" s="13">
        <v>27776.399999999998</v>
      </c>
      <c r="Y54" s="13">
        <v>25535.879999999997</v>
      </c>
      <c r="Z54" s="13">
        <v>28160.090000000007</v>
      </c>
      <c r="AA54" s="13">
        <v>28270.13</v>
      </c>
      <c r="AB54" s="13">
        <v>25179.970000000005</v>
      </c>
      <c r="AC54" s="13">
        <v>22432.400000000005</v>
      </c>
      <c r="AD54" s="13">
        <v>28059.14</v>
      </c>
      <c r="AE54" s="13">
        <v>24227.619999999995</v>
      </c>
      <c r="AF54" s="13">
        <v>32028.99</v>
      </c>
    </row>
    <row r="55" spans="6:32" x14ac:dyDescent="0.25">
      <c r="X55" s="1"/>
      <c r="Y55" s="1"/>
      <c r="Z55" s="1"/>
      <c r="AA55" s="1"/>
      <c r="AB55" s="1"/>
      <c r="AC55" s="1"/>
    </row>
    <row r="56" spans="6:32" x14ac:dyDescent="0.25">
      <c r="N56">
        <v>2002</v>
      </c>
      <c r="O56" s="3">
        <v>26951.54</v>
      </c>
      <c r="Q56" t="s">
        <v>48</v>
      </c>
      <c r="Z56" s="1"/>
      <c r="AA56" s="1"/>
      <c r="AB56" s="1"/>
      <c r="AC56" s="1"/>
    </row>
    <row r="57" spans="6:32" ht="15.75" thickBot="1" x14ac:dyDescent="0.3">
      <c r="N57" s="3">
        <v>2003</v>
      </c>
      <c r="O57" s="3">
        <v>37630.959999999992</v>
      </c>
      <c r="Z57" s="1"/>
      <c r="AA57" s="1"/>
      <c r="AB57" s="1"/>
      <c r="AC57" s="1"/>
    </row>
    <row r="58" spans="6:32" x14ac:dyDescent="0.25">
      <c r="N58" s="3">
        <v>2004</v>
      </c>
      <c r="O58" s="3">
        <v>33142.380000000005</v>
      </c>
      <c r="Q58" s="43" t="s">
        <v>49</v>
      </c>
      <c r="R58" s="43"/>
      <c r="Z58" s="1"/>
      <c r="AA58" s="1"/>
      <c r="AB58" s="1"/>
      <c r="AC58" s="1"/>
    </row>
    <row r="59" spans="6:32" x14ac:dyDescent="0.25">
      <c r="N59" s="3">
        <v>2005</v>
      </c>
      <c r="O59" s="3">
        <v>31958.239999999994</v>
      </c>
      <c r="Q59" t="s">
        <v>50</v>
      </c>
      <c r="R59">
        <v>0.52788467001603723</v>
      </c>
      <c r="Z59" s="1"/>
      <c r="AA59" s="1"/>
      <c r="AB59" s="1"/>
      <c r="AC59" s="1"/>
    </row>
    <row r="60" spans="6:32" x14ac:dyDescent="0.25">
      <c r="N60" s="3">
        <v>2006</v>
      </c>
      <c r="O60" s="3">
        <v>37368.550000000003</v>
      </c>
      <c r="Q60" t="s">
        <v>51</v>
      </c>
      <c r="R60">
        <v>0.27866222483794056</v>
      </c>
      <c r="Z60" s="1"/>
      <c r="AA60" s="1"/>
      <c r="AB60" s="1"/>
      <c r="AC60" s="1"/>
    </row>
    <row r="61" spans="6:32" x14ac:dyDescent="0.25">
      <c r="N61" s="3">
        <v>2007</v>
      </c>
      <c r="O61" s="3">
        <v>27321.97</v>
      </c>
      <c r="Q61" t="s">
        <v>52</v>
      </c>
      <c r="R61">
        <v>0.23623059100487823</v>
      </c>
      <c r="Z61" s="1"/>
      <c r="AA61" s="1"/>
      <c r="AB61" s="1"/>
      <c r="AC61" s="1"/>
    </row>
    <row r="62" spans="6:32" x14ac:dyDescent="0.25">
      <c r="N62" s="3">
        <v>2008</v>
      </c>
      <c r="O62" s="3">
        <v>41361.58</v>
      </c>
      <c r="Q62" t="s">
        <v>53</v>
      </c>
      <c r="R62">
        <v>4470.291088378799</v>
      </c>
      <c r="Z62" s="1"/>
      <c r="AA62" s="1"/>
      <c r="AB62" s="1"/>
      <c r="AC62" s="1"/>
    </row>
    <row r="63" spans="6:32" ht="15.75" thickBot="1" x14ac:dyDescent="0.3">
      <c r="N63" s="3">
        <v>2009</v>
      </c>
      <c r="O63" s="3">
        <v>34838.081999999988</v>
      </c>
      <c r="Q63" s="41" t="s">
        <v>54</v>
      </c>
      <c r="R63" s="41">
        <v>19</v>
      </c>
      <c r="Z63" s="1"/>
      <c r="AA63" s="1"/>
      <c r="AB63" s="1"/>
      <c r="AC63" s="1"/>
    </row>
    <row r="64" spans="6:32" x14ac:dyDescent="0.25">
      <c r="N64" s="3">
        <v>2010</v>
      </c>
      <c r="O64" s="3">
        <v>31656.22</v>
      </c>
      <c r="Z64" s="1"/>
      <c r="AA64" s="1"/>
      <c r="AB64" s="1"/>
      <c r="AC64" s="1"/>
    </row>
    <row r="65" spans="1:32" ht="15.75" thickBot="1" x14ac:dyDescent="0.3">
      <c r="N65" s="3">
        <v>2011</v>
      </c>
      <c r="O65" s="3">
        <v>34914.720000000016</v>
      </c>
      <c r="Q65" t="s">
        <v>55</v>
      </c>
      <c r="Z65" s="1"/>
      <c r="AA65" s="1"/>
      <c r="AB65" s="1"/>
      <c r="AC65" s="1"/>
    </row>
    <row r="66" spans="1:32" x14ac:dyDescent="0.25">
      <c r="N66" s="3">
        <v>2012</v>
      </c>
      <c r="O66" s="13">
        <v>27776.399999999998</v>
      </c>
      <c r="Q66" s="42"/>
      <c r="R66" s="42" t="s">
        <v>60</v>
      </c>
      <c r="S66" s="42" t="s">
        <v>61</v>
      </c>
      <c r="T66" s="42" t="s">
        <v>62</v>
      </c>
      <c r="U66" s="42" t="s">
        <v>63</v>
      </c>
      <c r="V66" s="42" t="s">
        <v>64</v>
      </c>
      <c r="Z66" s="1"/>
      <c r="AA66" s="1"/>
      <c r="AB66" s="1"/>
      <c r="AC66" s="1"/>
    </row>
    <row r="67" spans="1:32" x14ac:dyDescent="0.25">
      <c r="N67" s="3">
        <v>2013</v>
      </c>
      <c r="O67" s="13">
        <v>25535.879999999997</v>
      </c>
      <c r="Q67" t="s">
        <v>56</v>
      </c>
      <c r="R67">
        <v>1</v>
      </c>
      <c r="S67">
        <v>131238105.62850237</v>
      </c>
      <c r="T67">
        <v>131238105.62850237</v>
      </c>
      <c r="U67">
        <v>6.5673225295607081</v>
      </c>
      <c r="V67">
        <v>2.0176164236780182E-2</v>
      </c>
      <c r="Z67" s="1"/>
      <c r="AA67" s="1"/>
      <c r="AB67" s="1"/>
      <c r="AC67" s="1"/>
    </row>
    <row r="68" spans="1:32" x14ac:dyDescent="0.25">
      <c r="N68" s="3">
        <v>2014</v>
      </c>
      <c r="O68" s="13">
        <v>28160.090000000007</v>
      </c>
      <c r="Q68" t="s">
        <v>57</v>
      </c>
      <c r="R68">
        <v>17</v>
      </c>
      <c r="S68">
        <v>339719541.05226141</v>
      </c>
      <c r="T68">
        <v>19983502.414838906</v>
      </c>
      <c r="Z68" s="1"/>
      <c r="AA68" s="1"/>
      <c r="AB68" s="1"/>
      <c r="AC68" s="1"/>
    </row>
    <row r="69" spans="1:32" ht="15.75" thickBot="1" x14ac:dyDescent="0.3">
      <c r="N69" s="3">
        <v>2015</v>
      </c>
      <c r="O69" s="13">
        <v>28270.13</v>
      </c>
      <c r="Q69" s="41" t="s">
        <v>58</v>
      </c>
      <c r="R69" s="41">
        <v>18</v>
      </c>
      <c r="S69" s="41">
        <v>470957646.68076378</v>
      </c>
      <c r="T69" s="41"/>
      <c r="U69" s="41"/>
      <c r="V69" s="41"/>
      <c r="Z69" s="1"/>
      <c r="AA69" s="1"/>
      <c r="AB69" s="1"/>
      <c r="AC69" s="1"/>
    </row>
    <row r="70" spans="1:32" ht="15.75" thickBot="1" x14ac:dyDescent="0.3">
      <c r="N70" s="3">
        <v>2016</v>
      </c>
      <c r="O70" s="13">
        <v>25179.970000000005</v>
      </c>
      <c r="Z70" s="1"/>
      <c r="AA70" s="1"/>
      <c r="AB70" s="1"/>
      <c r="AC70" s="1"/>
    </row>
    <row r="71" spans="1:32" x14ac:dyDescent="0.25">
      <c r="N71" s="3">
        <v>2017</v>
      </c>
      <c r="O71" s="13">
        <v>22432.400000000005</v>
      </c>
      <c r="Q71" s="42"/>
      <c r="R71" s="42" t="s">
        <v>65</v>
      </c>
      <c r="S71" s="42" t="s">
        <v>53</v>
      </c>
      <c r="T71" s="42" t="s">
        <v>66</v>
      </c>
      <c r="U71" s="42" t="s">
        <v>67</v>
      </c>
      <c r="V71" s="42" t="s">
        <v>68</v>
      </c>
      <c r="W71" s="42" t="s">
        <v>69</v>
      </c>
      <c r="X71" s="42" t="s">
        <v>70</v>
      </c>
      <c r="Y71" s="42" t="s">
        <v>71</v>
      </c>
      <c r="Z71" s="1"/>
      <c r="AA71" s="1"/>
      <c r="AB71" s="1"/>
      <c r="AC71" s="1"/>
    </row>
    <row r="72" spans="1:32" x14ac:dyDescent="0.25">
      <c r="N72" s="3">
        <v>2018</v>
      </c>
      <c r="O72" s="13">
        <v>28059.14</v>
      </c>
      <c r="Q72" t="s">
        <v>59</v>
      </c>
      <c r="R72">
        <v>995413.51516491151</v>
      </c>
      <c r="S72">
        <v>376540.81411190768</v>
      </c>
      <c r="T72">
        <v>2.6435740240075947</v>
      </c>
      <c r="U72">
        <v>1.7066965398674087E-2</v>
      </c>
      <c r="V72">
        <v>200981.83986156946</v>
      </c>
      <c r="W72">
        <v>1789845.1904682536</v>
      </c>
      <c r="X72">
        <v>200981.83986156946</v>
      </c>
      <c r="Y72">
        <v>1789845.1904682536</v>
      </c>
      <c r="Z72" s="1"/>
      <c r="AA72" s="1"/>
      <c r="AB72" s="1"/>
      <c r="AC72" s="1"/>
    </row>
    <row r="73" spans="1:32" ht="15.75" thickBot="1" x14ac:dyDescent="0.3">
      <c r="N73" s="3">
        <v>2019</v>
      </c>
      <c r="O73" s="13">
        <v>24227.619999999995</v>
      </c>
      <c r="Q73" s="41" t="s">
        <v>72</v>
      </c>
      <c r="R73" s="41">
        <v>-479.83569122806978</v>
      </c>
      <c r="S73" s="41">
        <v>187.23988935689971</v>
      </c>
      <c r="T73" s="41">
        <v>-2.5626787800192004</v>
      </c>
      <c r="U73" s="41">
        <v>2.0176164236780276E-2</v>
      </c>
      <c r="V73" s="41">
        <v>-874.87732658504342</v>
      </c>
      <c r="W73" s="41">
        <v>-84.794055871096077</v>
      </c>
      <c r="X73" s="41">
        <v>-874.87732658504342</v>
      </c>
      <c r="Y73" s="41">
        <v>-84.794055871096077</v>
      </c>
      <c r="Z73" s="1"/>
      <c r="AA73" s="1"/>
      <c r="AB73" s="1"/>
      <c r="AC73" s="1"/>
    </row>
    <row r="74" spans="1:32" x14ac:dyDescent="0.25">
      <c r="N74" s="3">
        <v>2020</v>
      </c>
      <c r="O74" s="13">
        <v>32028.99</v>
      </c>
      <c r="Z74" s="1"/>
      <c r="AA74" s="1"/>
      <c r="AB74" s="1"/>
      <c r="AC74" s="1"/>
    </row>
    <row r="75" spans="1:32" x14ac:dyDescent="0.25">
      <c r="Z75" s="1"/>
      <c r="AA75" s="1"/>
      <c r="AB75" s="1"/>
      <c r="AC75" s="1"/>
    </row>
    <row r="76" spans="1:32" x14ac:dyDescent="0.25">
      <c r="Z76" s="1"/>
      <c r="AA76" s="1"/>
      <c r="AB76" s="1"/>
      <c r="AC76" s="1"/>
    </row>
    <row r="77" spans="1:32" x14ac:dyDescent="0.25">
      <c r="A77" s="12" t="s">
        <v>73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X77" s="1"/>
      <c r="Y77" s="1"/>
      <c r="Z77" s="1"/>
      <c r="AA77" s="1"/>
      <c r="AB77" s="1"/>
      <c r="AC77" s="1"/>
    </row>
    <row r="78" spans="1:32" x14ac:dyDescent="0.25">
      <c r="B78">
        <v>1990</v>
      </c>
      <c r="C78">
        <v>1991</v>
      </c>
      <c r="D78">
        <v>1992</v>
      </c>
      <c r="E78">
        <v>1993</v>
      </c>
      <c r="F78">
        <v>1994</v>
      </c>
      <c r="G78">
        <v>1995</v>
      </c>
      <c r="H78">
        <v>1996</v>
      </c>
      <c r="I78">
        <v>1997</v>
      </c>
      <c r="J78">
        <v>1998</v>
      </c>
      <c r="K78">
        <v>1999</v>
      </c>
      <c r="L78">
        <v>2000</v>
      </c>
      <c r="M78">
        <v>2001</v>
      </c>
      <c r="N78">
        <v>2002</v>
      </c>
      <c r="O78" s="3">
        <v>2003</v>
      </c>
      <c r="P78" s="3">
        <v>2004</v>
      </c>
      <c r="Q78" s="3">
        <v>2005</v>
      </c>
      <c r="R78" s="3">
        <v>2006</v>
      </c>
      <c r="S78" s="3">
        <v>2007</v>
      </c>
      <c r="T78" s="3">
        <v>2008</v>
      </c>
      <c r="U78" s="3">
        <v>2009</v>
      </c>
      <c r="V78" s="3">
        <v>2010</v>
      </c>
      <c r="W78" s="3">
        <v>2011</v>
      </c>
      <c r="X78" s="3">
        <v>2012</v>
      </c>
      <c r="Y78" s="3">
        <v>2013</v>
      </c>
      <c r="Z78" s="3">
        <v>2014</v>
      </c>
      <c r="AA78" s="3">
        <v>2015</v>
      </c>
      <c r="AB78" s="3">
        <v>2016</v>
      </c>
      <c r="AC78" s="3">
        <v>2017</v>
      </c>
      <c r="AD78" s="3">
        <v>2018</v>
      </c>
      <c r="AE78" s="3">
        <v>2019</v>
      </c>
      <c r="AF78" s="3">
        <v>2020</v>
      </c>
    </row>
    <row r="79" spans="1:32" x14ac:dyDescent="0.25">
      <c r="B79">
        <f>Brush!B79+Leaves!B79</f>
        <v>0</v>
      </c>
      <c r="C79">
        <f>Brush!C79+Leaves!C79</f>
        <v>0</v>
      </c>
      <c r="D79">
        <f>Brush!D79+Leaves!D79</f>
        <v>0</v>
      </c>
      <c r="E79">
        <f>Brush!E79+Leaves!E79</f>
        <v>0</v>
      </c>
      <c r="F79">
        <v>36115.17</v>
      </c>
      <c r="G79">
        <v>53157.453333333338</v>
      </c>
      <c r="H79">
        <v>78212.399999999994</v>
      </c>
      <c r="I79">
        <v>80092.899999999994</v>
      </c>
      <c r="J79">
        <v>54217.97</v>
      </c>
      <c r="K79">
        <v>47591.360000000001</v>
      </c>
      <c r="L79">
        <v>54692.58</v>
      </c>
      <c r="M79">
        <v>62137.15</v>
      </c>
      <c r="N79" s="3">
        <f>25004.86+38305.76</f>
        <v>63310.62</v>
      </c>
      <c r="O79" s="3">
        <v>57321.75</v>
      </c>
      <c r="P79" s="3">
        <v>48148.43</v>
      </c>
      <c r="Q79" s="3">
        <v>48622.8</v>
      </c>
      <c r="R79" s="3">
        <v>64337.94</v>
      </c>
      <c r="S79" s="3">
        <v>36114.58</v>
      </c>
      <c r="T79" s="3">
        <f>52977.18+902.9</f>
        <v>53880.08</v>
      </c>
      <c r="U79" s="3">
        <f>43984.91+1763.32</f>
        <v>45748.23</v>
      </c>
      <c r="V79" s="3">
        <f>44508+1999.84</f>
        <v>46507.839999999997</v>
      </c>
      <c r="W79" s="3">
        <f>57803.28+697.85</f>
        <v>58501.13</v>
      </c>
      <c r="X79" s="1">
        <f>116163.46</f>
        <v>116163.46</v>
      </c>
      <c r="Y79" s="13">
        <f>45064.53+3008.79</f>
        <v>48073.32</v>
      </c>
      <c r="Z79" s="13">
        <f>38142.12+709.79</f>
        <v>38851.910000000003</v>
      </c>
      <c r="AA79" s="13">
        <f>42871.28+649.27</f>
        <v>43520.549999999996</v>
      </c>
      <c r="AB79" s="13">
        <f>36568.07+3320.72</f>
        <v>39888.79</v>
      </c>
      <c r="AC79" s="13">
        <f>33690.36+1075</f>
        <v>34765.360000000001</v>
      </c>
      <c r="AD79" s="13">
        <v>46279.01</v>
      </c>
      <c r="AE79" s="13">
        <v>36360.54</v>
      </c>
      <c r="AF79" s="13">
        <v>50328.82</v>
      </c>
    </row>
    <row r="80" spans="1:32" x14ac:dyDescent="0.25">
      <c r="X80" s="1">
        <f>X79/1.1</f>
        <v>105603.14545454545</v>
      </c>
      <c r="Y80" s="1"/>
      <c r="Z80" s="1"/>
      <c r="AA80" s="1"/>
      <c r="AB80" s="1"/>
      <c r="AC80" s="1"/>
    </row>
    <row r="81" spans="6:32" x14ac:dyDescent="0.25">
      <c r="N81" s="3">
        <f>25004.86+38305.76</f>
        <v>63310.62</v>
      </c>
      <c r="O81" s="3">
        <v>57321.75</v>
      </c>
      <c r="P81" s="3">
        <v>48148.43</v>
      </c>
      <c r="Q81" s="3">
        <v>48622.8</v>
      </c>
      <c r="R81" s="3">
        <v>64337.94</v>
      </c>
      <c r="S81" s="3">
        <v>36114.58</v>
      </c>
      <c r="T81" s="3">
        <f>52977.18+902.9</f>
        <v>53880.08</v>
      </c>
      <c r="U81" s="3">
        <f>43984.91+1763.32</f>
        <v>45748.23</v>
      </c>
      <c r="V81" s="3">
        <f>44508+1999.84</f>
        <v>46507.839999999997</v>
      </c>
      <c r="W81" s="3">
        <f>57803.28+697.85</f>
        <v>58501.13</v>
      </c>
      <c r="X81" s="1"/>
      <c r="Y81" s="13">
        <f>45064.53+3008.79</f>
        <v>48073.32</v>
      </c>
      <c r="Z81" s="13">
        <f>38142.12+709.79</f>
        <v>38851.910000000003</v>
      </c>
      <c r="AA81" s="13">
        <f>42871.28+649.27</f>
        <v>43520.549999999996</v>
      </c>
      <c r="AB81" s="13">
        <f>36568.07+3320.72</f>
        <v>39888.79</v>
      </c>
      <c r="AC81" s="13">
        <f>33690.36+1075</f>
        <v>34765.360000000001</v>
      </c>
      <c r="AD81" s="13">
        <v>46279.01</v>
      </c>
      <c r="AE81" s="13">
        <v>36360.54</v>
      </c>
      <c r="AF81" s="13">
        <v>50328.82</v>
      </c>
    </row>
    <row r="82" spans="6:32" x14ac:dyDescent="0.25">
      <c r="F82">
        <f>AVERAGE(F79:M79)</f>
        <v>58277.122916666667</v>
      </c>
      <c r="G82">
        <f>F82/1.1</f>
        <v>52979.202651515145</v>
      </c>
      <c r="X82" s="1"/>
      <c r="Y82" s="1"/>
      <c r="Z82" s="1"/>
      <c r="AA82" s="1"/>
      <c r="AB82" s="1"/>
      <c r="AC82" s="1"/>
    </row>
    <row r="83" spans="6:32" x14ac:dyDescent="0.25">
      <c r="F83">
        <f>AVERAGE(N79:AF79)</f>
        <v>51406.587368421053</v>
      </c>
      <c r="G83">
        <f>F83/1.1</f>
        <v>46733.261244019137</v>
      </c>
      <c r="X83" s="1"/>
      <c r="Y83" s="1"/>
      <c r="Z83" s="1"/>
      <c r="AA83" s="1"/>
      <c r="AB83" s="1"/>
      <c r="AC83" s="1"/>
    </row>
    <row r="84" spans="6:32" x14ac:dyDescent="0.25">
      <c r="F84">
        <f>AVERAGE(N81:AF81)</f>
        <v>47808.983333333337</v>
      </c>
      <c r="G84">
        <f>F84/1.1</f>
        <v>43462.71212121212</v>
      </c>
      <c r="Q84" t="s">
        <v>48</v>
      </c>
      <c r="Z84" s="1"/>
      <c r="AA84" s="1"/>
      <c r="AB84" s="1"/>
      <c r="AC84" s="1"/>
    </row>
    <row r="85" spans="6:32" ht="15.75" thickBot="1" x14ac:dyDescent="0.3">
      <c r="Z85" s="1"/>
      <c r="AA85" s="1"/>
      <c r="AB85" s="1"/>
      <c r="AC85" s="1"/>
    </row>
    <row r="86" spans="6:32" x14ac:dyDescent="0.25">
      <c r="Q86" s="43" t="s">
        <v>49</v>
      </c>
      <c r="R86" s="43"/>
      <c r="Z86" s="1"/>
      <c r="AA86" s="1"/>
      <c r="AB86" s="1"/>
      <c r="AC86" s="1"/>
    </row>
    <row r="87" spans="6:32" x14ac:dyDescent="0.25">
      <c r="Q87" t="s">
        <v>50</v>
      </c>
      <c r="R87">
        <v>0.59947681349430415</v>
      </c>
      <c r="Z87" s="1"/>
      <c r="AA87" s="1"/>
      <c r="AB87" s="1"/>
      <c r="AC87" s="1"/>
    </row>
    <row r="88" spans="6:32" x14ac:dyDescent="0.25">
      <c r="Q88" t="s">
        <v>51</v>
      </c>
      <c r="R88">
        <v>0.35937244991728468</v>
      </c>
      <c r="Z88" s="1"/>
      <c r="AA88" s="1"/>
      <c r="AB88" s="1"/>
      <c r="AC88" s="1"/>
    </row>
    <row r="89" spans="6:32" x14ac:dyDescent="0.25">
      <c r="Q89" t="s">
        <v>52</v>
      </c>
      <c r="R89">
        <v>0.31666394657843699</v>
      </c>
      <c r="Z89" s="1"/>
      <c r="AA89" s="1"/>
      <c r="AB89" s="1"/>
      <c r="AC89" s="1"/>
    </row>
    <row r="90" spans="6:32" x14ac:dyDescent="0.25">
      <c r="Q90" t="s">
        <v>53</v>
      </c>
      <c r="R90">
        <v>4166.4945115308619</v>
      </c>
      <c r="Z90" s="1"/>
      <c r="AA90" s="1"/>
      <c r="AB90" s="1"/>
      <c r="AC90" s="1"/>
    </row>
    <row r="91" spans="6:32" ht="15.75" thickBot="1" x14ac:dyDescent="0.3">
      <c r="Q91" s="41" t="s">
        <v>54</v>
      </c>
      <c r="R91" s="41">
        <v>17</v>
      </c>
      <c r="Z91" s="1"/>
      <c r="AA91" s="1"/>
      <c r="AB91" s="1"/>
      <c r="AC91" s="1"/>
    </row>
    <row r="92" spans="6:32" x14ac:dyDescent="0.25">
      <c r="Z92" s="1"/>
      <c r="AA92" s="1"/>
      <c r="AB92" s="1"/>
      <c r="AC92" s="1"/>
    </row>
    <row r="93" spans="6:32" ht="15.75" thickBot="1" x14ac:dyDescent="0.3">
      <c r="Q93" t="s">
        <v>55</v>
      </c>
      <c r="Z93" s="1"/>
      <c r="AA93" s="1"/>
      <c r="AB93" s="1"/>
      <c r="AC93" s="1"/>
    </row>
    <row r="94" spans="6:32" x14ac:dyDescent="0.25">
      <c r="Q94" s="42"/>
      <c r="R94" s="42" t="s">
        <v>60</v>
      </c>
      <c r="S94" s="42" t="s">
        <v>61</v>
      </c>
      <c r="T94" s="42" t="s">
        <v>62</v>
      </c>
      <c r="U94" s="42" t="s">
        <v>63</v>
      </c>
      <c r="V94" s="42" t="s">
        <v>64</v>
      </c>
      <c r="Z94" s="1"/>
      <c r="AA94" s="1"/>
      <c r="AB94" s="1"/>
      <c r="AC94" s="1"/>
    </row>
    <row r="95" spans="6:32" x14ac:dyDescent="0.25">
      <c r="Q95" t="s">
        <v>56</v>
      </c>
      <c r="R95">
        <v>1</v>
      </c>
      <c r="S95">
        <v>146073708.77252829</v>
      </c>
      <c r="T95">
        <v>146073708.77252829</v>
      </c>
      <c r="U95">
        <v>8.4145409420235815</v>
      </c>
      <c r="V95">
        <v>1.0977239796581814E-2</v>
      </c>
      <c r="Z95" s="1"/>
      <c r="AA95" s="1"/>
      <c r="AB95" s="1"/>
      <c r="AC95" s="1"/>
    </row>
    <row r="96" spans="6:32" x14ac:dyDescent="0.25">
      <c r="Q96" t="s">
        <v>57</v>
      </c>
      <c r="R96">
        <v>15</v>
      </c>
      <c r="S96">
        <v>260395147.71925199</v>
      </c>
      <c r="T96">
        <v>17359676.514616799</v>
      </c>
      <c r="Z96" s="1"/>
      <c r="AA96" s="1"/>
      <c r="AB96" s="1"/>
      <c r="AC96" s="1"/>
    </row>
    <row r="97" spans="17:29" ht="15.75" thickBot="1" x14ac:dyDescent="0.3">
      <c r="Q97" s="41" t="s">
        <v>58</v>
      </c>
      <c r="R97" s="41">
        <v>16</v>
      </c>
      <c r="S97" s="41">
        <v>406468856.49178028</v>
      </c>
      <c r="T97" s="41"/>
      <c r="U97" s="41"/>
      <c r="V97" s="41"/>
      <c r="Z97" s="1"/>
      <c r="AA97" s="1"/>
      <c r="AB97" s="1"/>
      <c r="AC97" s="1"/>
    </row>
    <row r="98" spans="17:29" ht="15.75" thickBot="1" x14ac:dyDescent="0.3">
      <c r="Z98" s="1"/>
      <c r="AA98" s="1"/>
      <c r="AB98" s="1"/>
      <c r="AC98" s="1"/>
    </row>
    <row r="99" spans="17:29" x14ac:dyDescent="0.25">
      <c r="Q99" s="42"/>
      <c r="R99" s="42" t="s">
        <v>65</v>
      </c>
      <c r="S99" s="42" t="s">
        <v>53</v>
      </c>
      <c r="T99" s="42" t="s">
        <v>66</v>
      </c>
      <c r="U99" s="42" t="s">
        <v>67</v>
      </c>
      <c r="V99" s="42" t="s">
        <v>68</v>
      </c>
      <c r="W99" s="42" t="s">
        <v>69</v>
      </c>
      <c r="X99" s="42" t="s">
        <v>70</v>
      </c>
      <c r="Y99" s="42" t="s">
        <v>71</v>
      </c>
      <c r="Z99" s="1"/>
      <c r="AA99" s="1"/>
      <c r="AB99" s="1"/>
      <c r="AC99" s="1"/>
    </row>
    <row r="100" spans="17:29" x14ac:dyDescent="0.25">
      <c r="Q100" t="s">
        <v>59</v>
      </c>
      <c r="R100">
        <v>1234130.9673529405</v>
      </c>
      <c r="S100">
        <v>415020.92717381596</v>
      </c>
      <c r="T100">
        <v>2.9736596073770301</v>
      </c>
      <c r="U100">
        <v>9.4668782362019189E-3</v>
      </c>
      <c r="V100">
        <v>349534.80073051434</v>
      </c>
      <c r="W100">
        <v>2118727.1339753666</v>
      </c>
      <c r="X100">
        <v>349534.80073051434</v>
      </c>
      <c r="Y100">
        <v>2118727.1339753666</v>
      </c>
      <c r="Z100" s="1"/>
      <c r="AA100" s="1"/>
      <c r="AB100" s="1"/>
      <c r="AC100" s="1"/>
    </row>
    <row r="101" spans="17:29" ht="15.75" thickBot="1" x14ac:dyDescent="0.3">
      <c r="Q101" s="41" t="s">
        <v>72</v>
      </c>
      <c r="R101" s="41">
        <v>-598.35089705882319</v>
      </c>
      <c r="S101" s="41">
        <v>206.27221517090408</v>
      </c>
      <c r="T101" s="41">
        <v>-2.9007828153833883</v>
      </c>
      <c r="U101" s="41">
        <v>1.0977239796581823E-2</v>
      </c>
      <c r="V101" s="41">
        <v>-1038.0097163464548</v>
      </c>
      <c r="W101" s="41">
        <v>-158.69207777119175</v>
      </c>
      <c r="X101" s="41">
        <v>-1038.0097163464548</v>
      </c>
      <c r="Y101" s="41">
        <v>-158.69207777119175</v>
      </c>
      <c r="Z101" s="1"/>
      <c r="AA101" s="1"/>
      <c r="AB101" s="1"/>
      <c r="AC101" s="1"/>
    </row>
    <row r="102" spans="17:29" x14ac:dyDescent="0.25">
      <c r="Z102" s="1"/>
      <c r="AA102" s="1"/>
      <c r="AB102" s="1"/>
      <c r="AC102" s="1"/>
    </row>
    <row r="103" spans="17:29" x14ac:dyDescent="0.25">
      <c r="Z103" s="1"/>
      <c r="AA103" s="1"/>
      <c r="AB103" s="1"/>
      <c r="AC103" s="1"/>
    </row>
    <row r="104" spans="17:29" x14ac:dyDescent="0.25">
      <c r="Z104" s="1"/>
      <c r="AA104" s="1"/>
      <c r="AB104" s="1"/>
      <c r="AC104" s="1"/>
    </row>
    <row r="105" spans="17:29" x14ac:dyDescent="0.25">
      <c r="X105" s="1"/>
      <c r="Y105" s="1"/>
      <c r="Z105" s="1"/>
      <c r="AA105" s="1"/>
      <c r="AB105" s="1"/>
      <c r="AC105" s="1"/>
    </row>
    <row r="106" spans="17:29" x14ac:dyDescent="0.25">
      <c r="X106" s="1"/>
      <c r="Y106" s="1"/>
      <c r="Z106" s="1"/>
      <c r="AA106" s="1"/>
      <c r="AB106" s="1"/>
      <c r="AC106" s="1"/>
    </row>
    <row r="107" spans="17:29" x14ac:dyDescent="0.25">
      <c r="X107" s="1"/>
      <c r="Y107" s="1"/>
      <c r="Z107" s="1"/>
      <c r="AA107" s="1"/>
      <c r="AB107" s="1"/>
      <c r="AC107" s="1"/>
    </row>
    <row r="108" spans="17:29" x14ac:dyDescent="0.25">
      <c r="X108" s="1"/>
      <c r="Y108" s="1"/>
      <c r="Z108" s="1"/>
      <c r="AA108" s="1"/>
      <c r="AB108" s="1"/>
      <c r="AC108" s="1"/>
    </row>
    <row r="109" spans="17:29" x14ac:dyDescent="0.25">
      <c r="X109" s="1"/>
      <c r="Y109" s="1"/>
      <c r="Z109" s="1"/>
      <c r="AA109" s="1"/>
      <c r="AB109" s="1"/>
      <c r="AC109" s="1"/>
    </row>
    <row r="110" spans="17:29" x14ac:dyDescent="0.25">
      <c r="X110" s="1"/>
      <c r="Y110" s="1"/>
      <c r="Z110" s="1"/>
      <c r="AA110" s="1"/>
      <c r="AB110" s="1"/>
      <c r="AC110" s="1"/>
    </row>
    <row r="111" spans="17:29" x14ac:dyDescent="0.25">
      <c r="X111" s="1"/>
      <c r="Y111" s="1"/>
      <c r="Z111" s="1"/>
      <c r="AA111" s="1"/>
      <c r="AB111" s="1"/>
      <c r="AC111" s="1"/>
    </row>
    <row r="112" spans="17:29" x14ac:dyDescent="0.25">
      <c r="X112" s="1"/>
      <c r="Y112" s="1"/>
      <c r="Z112" s="1"/>
      <c r="AA112" s="1"/>
      <c r="AB112" s="1"/>
      <c r="AC112" s="1"/>
    </row>
    <row r="113" spans="24:29" x14ac:dyDescent="0.25">
      <c r="X113" s="1"/>
      <c r="Y113" s="1"/>
      <c r="Z113" s="1"/>
      <c r="AA113" s="1"/>
      <c r="AB113" s="1"/>
      <c r="AC113" s="1"/>
    </row>
    <row r="114" spans="24:29" x14ac:dyDescent="0.25">
      <c r="X114" s="1"/>
      <c r="Y114" s="1"/>
      <c r="Z114" s="1"/>
      <c r="AA114" s="1"/>
      <c r="AB114" s="1"/>
      <c r="AC114" s="1"/>
    </row>
    <row r="115" spans="24:29" x14ac:dyDescent="0.25">
      <c r="X115" s="1"/>
      <c r="Y115" s="1"/>
      <c r="Z115" s="1"/>
      <c r="AA115" s="1"/>
      <c r="AB115" s="1"/>
      <c r="AC115" s="1"/>
    </row>
    <row r="116" spans="24:29" x14ac:dyDescent="0.25">
      <c r="X116" s="1"/>
      <c r="Y116" s="1"/>
      <c r="Z116" s="1"/>
      <c r="AA116" s="1"/>
      <c r="AB116" s="1"/>
      <c r="AC116" s="1"/>
    </row>
    <row r="117" spans="24:29" x14ac:dyDescent="0.25">
      <c r="X117" s="1"/>
      <c r="Y117" s="1"/>
      <c r="Z117" s="1"/>
      <c r="AA117" s="1"/>
      <c r="AB117" s="1"/>
      <c r="AC117" s="1"/>
    </row>
    <row r="118" spans="24:29" x14ac:dyDescent="0.25">
      <c r="X118" s="1"/>
      <c r="Y118" s="1"/>
      <c r="Z118" s="1"/>
      <c r="AA118" s="1"/>
      <c r="AB118" s="1"/>
      <c r="AC118" s="1"/>
    </row>
    <row r="119" spans="24:29" x14ac:dyDescent="0.25">
      <c r="X119" s="1"/>
      <c r="Y119" s="1"/>
      <c r="Z119" s="1"/>
      <c r="AA119" s="1"/>
      <c r="AB119" s="1"/>
      <c r="AC119" s="1"/>
    </row>
    <row r="120" spans="24:29" x14ac:dyDescent="0.25">
      <c r="X120" s="1"/>
      <c r="Y120" s="1"/>
      <c r="Z120" s="1"/>
      <c r="AA120" s="1"/>
      <c r="AB120" s="1"/>
      <c r="AC120" s="1"/>
    </row>
    <row r="121" spans="24:29" x14ac:dyDescent="0.25">
      <c r="X121" s="1"/>
      <c r="Y121" s="1"/>
      <c r="Z121" s="1"/>
      <c r="AA121" s="1"/>
      <c r="AB121" s="1"/>
      <c r="AC121" s="1"/>
    </row>
    <row r="122" spans="24:29" x14ac:dyDescent="0.25">
      <c r="X122" s="1"/>
      <c r="Y122" s="1"/>
      <c r="Z122" s="1"/>
      <c r="AA122" s="1"/>
      <c r="AB122" s="1"/>
      <c r="AC122" s="1"/>
    </row>
    <row r="123" spans="24:29" x14ac:dyDescent="0.25">
      <c r="X123" s="1"/>
      <c r="Y123" s="1"/>
      <c r="Z123" s="1"/>
      <c r="AA123" s="1"/>
      <c r="AB123" s="1"/>
      <c r="AC123" s="1"/>
    </row>
    <row r="124" spans="24:29" x14ac:dyDescent="0.25">
      <c r="X124" s="1"/>
      <c r="Y124" s="1"/>
      <c r="Z124" s="1"/>
      <c r="AA124" s="1"/>
      <c r="AB124" s="1"/>
      <c r="AC124" s="1"/>
    </row>
    <row r="125" spans="24:29" x14ac:dyDescent="0.25">
      <c r="X125" s="1"/>
      <c r="Y125" s="1"/>
      <c r="Z125" s="1"/>
      <c r="AA125" s="1"/>
      <c r="AB125" s="1"/>
      <c r="AC125" s="1"/>
    </row>
    <row r="126" spans="24:29" x14ac:dyDescent="0.25">
      <c r="X126" s="1"/>
      <c r="Y126" s="1"/>
      <c r="Z126" s="1"/>
      <c r="AA126" s="1"/>
      <c r="AB126" s="1"/>
      <c r="AC126" s="1"/>
    </row>
    <row r="127" spans="24:29" x14ac:dyDescent="0.25">
      <c r="X127" s="1"/>
      <c r="Y127" s="1"/>
      <c r="Z127" s="1"/>
      <c r="AA127" s="1"/>
      <c r="AB127" s="1"/>
      <c r="AC127" s="1"/>
    </row>
    <row r="128" spans="24:29" x14ac:dyDescent="0.25">
      <c r="X128" s="1"/>
      <c r="Y128" s="1"/>
      <c r="Z128" s="1"/>
      <c r="AA128" s="1"/>
      <c r="AB128" s="1"/>
      <c r="AC128" s="1"/>
    </row>
    <row r="129" spans="24:29" x14ac:dyDescent="0.25">
      <c r="X129" s="1"/>
      <c r="Y129" s="1"/>
      <c r="Z129" s="1"/>
      <c r="AA129" s="1"/>
      <c r="AB129" s="1"/>
      <c r="AC129" s="1"/>
    </row>
    <row r="130" spans="24:29" x14ac:dyDescent="0.25">
      <c r="X130" s="1"/>
      <c r="Y130" s="1"/>
      <c r="Z130" s="1"/>
      <c r="AA130" s="1"/>
      <c r="AB130" s="1"/>
      <c r="AC130" s="1"/>
    </row>
    <row r="131" spans="24:29" x14ac:dyDescent="0.25">
      <c r="X131" s="1"/>
      <c r="Y131" s="1"/>
      <c r="Z131" s="1"/>
      <c r="AA131" s="1"/>
      <c r="AB131" s="1"/>
      <c r="AC131" s="1"/>
    </row>
    <row r="132" spans="24:29" x14ac:dyDescent="0.25">
      <c r="X132" s="1"/>
      <c r="Y132" s="1"/>
      <c r="Z132" s="1"/>
      <c r="AA132" s="1"/>
      <c r="AB132" s="1"/>
      <c r="AC132" s="1"/>
    </row>
    <row r="133" spans="24:29" x14ac:dyDescent="0.25">
      <c r="X133" s="1"/>
      <c r="Y133" s="1"/>
      <c r="Z133" s="1"/>
      <c r="AA133" s="1"/>
      <c r="AB133" s="1"/>
      <c r="AC133" s="1"/>
    </row>
    <row r="134" spans="24:29" x14ac:dyDescent="0.25">
      <c r="X134" s="1"/>
      <c r="Y134" s="1"/>
      <c r="Z134" s="1"/>
      <c r="AA134" s="1"/>
      <c r="AB134" s="1"/>
      <c r="AC134" s="1"/>
    </row>
    <row r="135" spans="24:29" x14ac:dyDescent="0.25">
      <c r="X135" s="1"/>
      <c r="Y135" s="1"/>
      <c r="Z135" s="1"/>
      <c r="AA135" s="1"/>
      <c r="AB135" s="1"/>
      <c r="AC135" s="1"/>
    </row>
    <row r="136" spans="24:29" x14ac:dyDescent="0.25">
      <c r="X136" s="1"/>
      <c r="Y136" s="1"/>
      <c r="Z136" s="1"/>
      <c r="AA136" s="1"/>
      <c r="AB136" s="1"/>
      <c r="AC136" s="1"/>
    </row>
    <row r="137" spans="24:29" x14ac:dyDescent="0.25">
      <c r="X137" s="1"/>
      <c r="Y137" s="1"/>
      <c r="Z137" s="1"/>
      <c r="AA137" s="1"/>
      <c r="AB137" s="1"/>
      <c r="AC137" s="1"/>
    </row>
    <row r="138" spans="24:29" x14ac:dyDescent="0.25">
      <c r="X138" s="1"/>
      <c r="Y138" s="1"/>
      <c r="Z138" s="1"/>
      <c r="AA138" s="1"/>
      <c r="AB138" s="1"/>
      <c r="AC138" s="1"/>
    </row>
    <row r="139" spans="24:29" x14ac:dyDescent="0.25">
      <c r="X139" s="1"/>
      <c r="Y139" s="1"/>
      <c r="Z139" s="1"/>
      <c r="AA139" s="1"/>
      <c r="AB139" s="1"/>
      <c r="AC139" s="1"/>
    </row>
    <row r="140" spans="24:29" x14ac:dyDescent="0.25">
      <c r="X140" s="1"/>
      <c r="Y140" s="1"/>
      <c r="Z140" s="1"/>
      <c r="AA140" s="1"/>
      <c r="AB140" s="1"/>
      <c r="AC140" s="1"/>
    </row>
    <row r="141" spans="24:29" x14ac:dyDescent="0.25">
      <c r="X141" s="1"/>
      <c r="Y141" s="1"/>
      <c r="Z141" s="1"/>
      <c r="AA141" s="1"/>
      <c r="AB141" s="1"/>
      <c r="AC141" s="1"/>
    </row>
    <row r="142" spans="24:29" x14ac:dyDescent="0.25">
      <c r="X142" s="1"/>
      <c r="Y142" s="1"/>
      <c r="Z142" s="1"/>
      <c r="AA142" s="1"/>
      <c r="AB142" s="1"/>
      <c r="AC142" s="1"/>
    </row>
    <row r="143" spans="24:29" x14ac:dyDescent="0.25">
      <c r="X143" s="1"/>
      <c r="Y143" s="1"/>
      <c r="Z143" s="1"/>
      <c r="AA143" s="1"/>
      <c r="AB143" s="1"/>
      <c r="AC143" s="1"/>
    </row>
    <row r="144" spans="24:29" x14ac:dyDescent="0.25">
      <c r="X144" s="1"/>
      <c r="Y144" s="1"/>
      <c r="Z144" s="1"/>
      <c r="AA144" s="1"/>
      <c r="AB144" s="1"/>
      <c r="AC144" s="1"/>
    </row>
    <row r="145" spans="24:29" x14ac:dyDescent="0.25">
      <c r="X145" s="1"/>
      <c r="Y145" s="1"/>
      <c r="Z145" s="1"/>
      <c r="AA145" s="1"/>
      <c r="AB145" s="1"/>
      <c r="AC145" s="1"/>
    </row>
    <row r="146" spans="24:29" x14ac:dyDescent="0.25">
      <c r="X146" s="1"/>
      <c r="Y146" s="1"/>
      <c r="Z146" s="1"/>
      <c r="AA146" s="1"/>
      <c r="AB146" s="1"/>
      <c r="AC146" s="1"/>
    </row>
    <row r="147" spans="24:29" x14ac:dyDescent="0.25">
      <c r="X147" s="1"/>
      <c r="Y147" s="1"/>
      <c r="Z147" s="1"/>
      <c r="AA147" s="1"/>
      <c r="AB147" s="1"/>
      <c r="AC147" s="1"/>
    </row>
    <row r="148" spans="24:29" x14ac:dyDescent="0.25">
      <c r="X148" s="1"/>
      <c r="Y148" s="1"/>
      <c r="Z148" s="1"/>
      <c r="AA148" s="1"/>
      <c r="AB148" s="1"/>
      <c r="AC148" s="1"/>
    </row>
    <row r="149" spans="24:29" x14ac:dyDescent="0.25">
      <c r="X149" s="1"/>
      <c r="Y149" s="1"/>
      <c r="Z149" s="1"/>
      <c r="AA149" s="1"/>
      <c r="AB149" s="1"/>
      <c r="AC149" s="1"/>
    </row>
    <row r="150" spans="24:29" x14ac:dyDescent="0.25">
      <c r="X150" s="1"/>
      <c r="Y150" s="1"/>
      <c r="Z150" s="1"/>
      <c r="AA150" s="1"/>
      <c r="AB150" s="1"/>
      <c r="AC150" s="1"/>
    </row>
    <row r="151" spans="24:29" x14ac:dyDescent="0.25">
      <c r="X151" s="1"/>
      <c r="Y151" s="1"/>
      <c r="Z151" s="1"/>
      <c r="AA151" s="1"/>
      <c r="AB151" s="1"/>
      <c r="AC151" s="1"/>
    </row>
    <row r="152" spans="24:29" x14ac:dyDescent="0.25">
      <c r="X152" s="1"/>
      <c r="Y152" s="1"/>
      <c r="Z152" s="1"/>
      <c r="AA152" s="1"/>
      <c r="AB152" s="1"/>
      <c r="AC152" s="1"/>
    </row>
    <row r="153" spans="24:29" x14ac:dyDescent="0.25">
      <c r="X153" s="1"/>
      <c r="Y153" s="1"/>
      <c r="Z153" s="1"/>
      <c r="AA153" s="1"/>
      <c r="AB153" s="1"/>
      <c r="AC153" s="1"/>
    </row>
    <row r="154" spans="24:29" x14ac:dyDescent="0.25">
      <c r="X154" s="1"/>
      <c r="Y154" s="1"/>
      <c r="Z154" s="1"/>
      <c r="AA154" s="1"/>
      <c r="AB154" s="1"/>
      <c r="AC154" s="1"/>
    </row>
    <row r="155" spans="24:29" x14ac:dyDescent="0.25">
      <c r="X155" s="1"/>
      <c r="Y155" s="1"/>
      <c r="Z155" s="1"/>
      <c r="AA155" s="1"/>
      <c r="AB155" s="1"/>
      <c r="AC155" s="1"/>
    </row>
    <row r="156" spans="24:29" x14ac:dyDescent="0.25">
      <c r="X156" s="1"/>
      <c r="Y156" s="1"/>
      <c r="Z156" s="1"/>
      <c r="AA156" s="1"/>
      <c r="AB156" s="1"/>
      <c r="AC156" s="1"/>
    </row>
    <row r="157" spans="24:29" x14ac:dyDescent="0.25">
      <c r="X157" s="1"/>
      <c r="Y157" s="1"/>
      <c r="Z157" s="1"/>
      <c r="AA157" s="1"/>
      <c r="AB157" s="1"/>
      <c r="AC157" s="1"/>
    </row>
    <row r="158" spans="24:29" x14ac:dyDescent="0.25">
      <c r="X158" s="1"/>
      <c r="Y158" s="1"/>
      <c r="Z158" s="1"/>
      <c r="AA158" s="1"/>
      <c r="AB158" s="1"/>
      <c r="AC158" s="1"/>
    </row>
    <row r="159" spans="24:29" x14ac:dyDescent="0.25">
      <c r="X159" s="1"/>
      <c r="Y159" s="1"/>
      <c r="Z159" s="1"/>
      <c r="AA159" s="1"/>
      <c r="AB159" s="1"/>
      <c r="AC159" s="1"/>
    </row>
    <row r="160" spans="24:29" x14ac:dyDescent="0.25">
      <c r="X160" s="1"/>
      <c r="Y160" s="1"/>
      <c r="Z160" s="1"/>
      <c r="AA160" s="1"/>
      <c r="AB160" s="1"/>
      <c r="AC160" s="1"/>
    </row>
    <row r="161" spans="24:29" x14ac:dyDescent="0.25">
      <c r="X161" s="1"/>
      <c r="Y161" s="1"/>
      <c r="Z161" s="1"/>
      <c r="AA161" s="1"/>
      <c r="AB161" s="1"/>
      <c r="AC161" s="1"/>
    </row>
    <row r="162" spans="24:29" x14ac:dyDescent="0.25">
      <c r="X162" s="1"/>
      <c r="Y162" s="1"/>
      <c r="Z162" s="1"/>
      <c r="AA162" s="1"/>
      <c r="AB162" s="1"/>
      <c r="AC162" s="1"/>
    </row>
    <row r="163" spans="24:29" x14ac:dyDescent="0.25">
      <c r="X163" s="1"/>
      <c r="Y163" s="1"/>
      <c r="Z163" s="1"/>
      <c r="AA163" s="1"/>
      <c r="AB163" s="1"/>
      <c r="AC163" s="1"/>
    </row>
    <row r="164" spans="24:29" x14ac:dyDescent="0.25">
      <c r="X164" s="1"/>
      <c r="Y164" s="1"/>
      <c r="Z164" s="1"/>
      <c r="AA164" s="1"/>
      <c r="AB164" s="1"/>
      <c r="AC164" s="1"/>
    </row>
    <row r="165" spans="24:29" x14ac:dyDescent="0.25">
      <c r="X165" s="1"/>
      <c r="Y165" s="1"/>
      <c r="Z165" s="1"/>
      <c r="AA165" s="1"/>
      <c r="AB165" s="1"/>
      <c r="AC165" s="1"/>
    </row>
    <row r="166" spans="24:29" x14ac:dyDescent="0.25">
      <c r="X166" s="1"/>
      <c r="Y166" s="1"/>
      <c r="Z166" s="1"/>
      <c r="AA166" s="1"/>
      <c r="AB166" s="1"/>
      <c r="AC166" s="1"/>
    </row>
    <row r="167" spans="24:29" x14ac:dyDescent="0.25">
      <c r="X167" s="1"/>
      <c r="Y167" s="1"/>
      <c r="Z167" s="1"/>
      <c r="AA167" s="1"/>
      <c r="AB167" s="1"/>
      <c r="AC167" s="1"/>
    </row>
    <row r="168" spans="24:29" x14ac:dyDescent="0.25">
      <c r="X168" s="1"/>
      <c r="Y168" s="1"/>
      <c r="Z168" s="1"/>
      <c r="AA168" s="1"/>
      <c r="AB168" s="1"/>
      <c r="AC168" s="1"/>
    </row>
    <row r="169" spans="24:29" x14ac:dyDescent="0.25">
      <c r="X169" s="1"/>
      <c r="Y169" s="1"/>
      <c r="Z169" s="1"/>
      <c r="AA169" s="1"/>
      <c r="AB169" s="1"/>
      <c r="AC169" s="1"/>
    </row>
    <row r="170" spans="24:29" x14ac:dyDescent="0.25">
      <c r="X170" s="1"/>
      <c r="Y170" s="1"/>
      <c r="Z170" s="1"/>
      <c r="AA170" s="1"/>
      <c r="AB170" s="1"/>
      <c r="AC170" s="1"/>
    </row>
    <row r="171" spans="24:29" x14ac:dyDescent="0.25">
      <c r="X171" s="1"/>
      <c r="Y171" s="1"/>
      <c r="Z171" s="1"/>
      <c r="AA171" s="1"/>
      <c r="AB171" s="1"/>
      <c r="AC171" s="1"/>
    </row>
    <row r="172" spans="24:29" x14ac:dyDescent="0.25">
      <c r="X172" s="1"/>
      <c r="Y172" s="1"/>
      <c r="Z172" s="1"/>
      <c r="AA172" s="1"/>
      <c r="AB172" s="1"/>
      <c r="AC172" s="1"/>
    </row>
    <row r="173" spans="24:29" x14ac:dyDescent="0.25">
      <c r="X173" s="1"/>
      <c r="Y173" s="1"/>
      <c r="Z173" s="1"/>
      <c r="AA173" s="1"/>
      <c r="AB173" s="1"/>
      <c r="AC173" s="1"/>
    </row>
    <row r="174" spans="24:29" x14ac:dyDescent="0.25">
      <c r="X174" s="1"/>
      <c r="Y174" s="1"/>
      <c r="Z174" s="1"/>
      <c r="AA174" s="1"/>
      <c r="AB174" s="1"/>
      <c r="AC174" s="1"/>
    </row>
    <row r="175" spans="24:29" x14ac:dyDescent="0.25">
      <c r="X175" s="1"/>
      <c r="Y175" s="1"/>
      <c r="Z175" s="1"/>
      <c r="AA175" s="1"/>
      <c r="AB175" s="1"/>
      <c r="AC175" s="1"/>
    </row>
    <row r="176" spans="24:29" x14ac:dyDescent="0.25">
      <c r="X176" s="1"/>
      <c r="Y176" s="1"/>
      <c r="Z176" s="1"/>
      <c r="AA176" s="1"/>
      <c r="AB176" s="1"/>
      <c r="AC176" s="1"/>
    </row>
    <row r="177" spans="24:29" x14ac:dyDescent="0.25">
      <c r="X177" s="1"/>
      <c r="Y177" s="1"/>
      <c r="Z177" s="1"/>
      <c r="AA177" s="1"/>
      <c r="AB177" s="1"/>
      <c r="AC177" s="1"/>
    </row>
    <row r="178" spans="24:29" x14ac:dyDescent="0.25">
      <c r="X178" s="1"/>
      <c r="Y178" s="1"/>
      <c r="Z178" s="1"/>
      <c r="AA178" s="1"/>
      <c r="AB178" s="1"/>
      <c r="AC178" s="1"/>
    </row>
    <row r="179" spans="24:29" x14ac:dyDescent="0.25">
      <c r="X179" s="1"/>
      <c r="Y179" s="1"/>
      <c r="Z179" s="1"/>
      <c r="AA179" s="1"/>
      <c r="AB179" s="1"/>
      <c r="AC179" s="1"/>
    </row>
    <row r="180" spans="24:29" x14ac:dyDescent="0.25">
      <c r="X180" s="1"/>
      <c r="Y180" s="1"/>
      <c r="Z180" s="1"/>
      <c r="AA180" s="1"/>
      <c r="AB180" s="1"/>
      <c r="AC180" s="1"/>
    </row>
    <row r="181" spans="24:29" x14ac:dyDescent="0.25">
      <c r="X181" s="1"/>
      <c r="Y181" s="1"/>
      <c r="Z181" s="1"/>
      <c r="AA181" s="1"/>
      <c r="AB181" s="1"/>
      <c r="AC181" s="1"/>
    </row>
    <row r="182" spans="24:29" x14ac:dyDescent="0.25">
      <c r="X182" s="1"/>
      <c r="Y182" s="1"/>
      <c r="Z182" s="1"/>
      <c r="AA182" s="1"/>
      <c r="AB182" s="1"/>
      <c r="AC182" s="1"/>
    </row>
    <row r="183" spans="24:29" x14ac:dyDescent="0.25">
      <c r="X183" s="1"/>
      <c r="Y183" s="1"/>
      <c r="Z183" s="1"/>
      <c r="AA183" s="1"/>
      <c r="AB183" s="1"/>
      <c r="AC183" s="1"/>
    </row>
    <row r="184" spans="24:29" x14ac:dyDescent="0.25">
      <c r="X184" s="1"/>
      <c r="Y184" s="1"/>
      <c r="Z184" s="1"/>
      <c r="AA184" s="1"/>
      <c r="AB184" s="1"/>
      <c r="AC184" s="1"/>
    </row>
    <row r="185" spans="24:29" x14ac:dyDescent="0.25">
      <c r="X185" s="1"/>
      <c r="Y185" s="1"/>
      <c r="Z185" s="1"/>
      <c r="AA185" s="1"/>
      <c r="AB185" s="1"/>
      <c r="AC185" s="1"/>
    </row>
    <row r="186" spans="24:29" x14ac:dyDescent="0.25">
      <c r="X186" s="1"/>
      <c r="Y186" s="1"/>
      <c r="Z186" s="1"/>
      <c r="AA186" s="1"/>
      <c r="AB186" s="1"/>
      <c r="AC186" s="1"/>
    </row>
    <row r="187" spans="24:29" x14ac:dyDescent="0.25">
      <c r="X187" s="1"/>
      <c r="Y187" s="1"/>
      <c r="Z187" s="1"/>
      <c r="AA187" s="1"/>
      <c r="AB187" s="1"/>
      <c r="AC187" s="1"/>
    </row>
    <row r="188" spans="24:29" x14ac:dyDescent="0.25">
      <c r="X188" s="1"/>
      <c r="Y188" s="1"/>
      <c r="Z188" s="1"/>
      <c r="AA188" s="1"/>
      <c r="AB188" s="1"/>
      <c r="AC188" s="1"/>
    </row>
    <row r="189" spans="24:29" x14ac:dyDescent="0.25">
      <c r="X189" s="1"/>
      <c r="Y189" s="1"/>
      <c r="Z189" s="1"/>
      <c r="AA189" s="1"/>
      <c r="AB189" s="1"/>
      <c r="AC189" s="1"/>
    </row>
    <row r="190" spans="24:29" x14ac:dyDescent="0.25">
      <c r="X190" s="1"/>
      <c r="Y190" s="1"/>
      <c r="Z190" s="1"/>
      <c r="AA190" s="1"/>
      <c r="AB190" s="1"/>
      <c r="AC190" s="1"/>
    </row>
    <row r="191" spans="24:29" x14ac:dyDescent="0.25">
      <c r="X191" s="1"/>
      <c r="Y191" s="1"/>
      <c r="Z191" s="1"/>
      <c r="AA191" s="1"/>
      <c r="AB191" s="1"/>
      <c r="AC191" s="1"/>
    </row>
    <row r="192" spans="24:29" x14ac:dyDescent="0.25">
      <c r="X192" s="1"/>
      <c r="Y192" s="1"/>
      <c r="Z192" s="1"/>
      <c r="AA192" s="1"/>
      <c r="AB192" s="1"/>
      <c r="AC192" s="1"/>
    </row>
    <row r="193" spans="24:29" x14ac:dyDescent="0.25">
      <c r="X193" s="1"/>
      <c r="Y193" s="1"/>
      <c r="Z193" s="1"/>
      <c r="AA193" s="1"/>
      <c r="AB193" s="1"/>
      <c r="AC193" s="1"/>
    </row>
    <row r="194" spans="24:29" x14ac:dyDescent="0.25">
      <c r="X194" s="1"/>
      <c r="Y194" s="1"/>
      <c r="Z194" s="1"/>
      <c r="AA194" s="1"/>
      <c r="AB194" s="1"/>
      <c r="AC194" s="1"/>
    </row>
    <row r="195" spans="24:29" x14ac:dyDescent="0.25">
      <c r="X195" s="1"/>
      <c r="Y195" s="1"/>
      <c r="Z195" s="1"/>
      <c r="AA195" s="1"/>
      <c r="AB195" s="1"/>
      <c r="AC195" s="1"/>
    </row>
    <row r="196" spans="24:29" x14ac:dyDescent="0.25">
      <c r="X196" s="1"/>
      <c r="Y196" s="1"/>
      <c r="Z196" s="1"/>
      <c r="AA196" s="1"/>
      <c r="AB196" s="1"/>
      <c r="AC196" s="1"/>
    </row>
    <row r="197" spans="24:29" x14ac:dyDescent="0.25">
      <c r="X197" s="1"/>
      <c r="Y197" s="1"/>
      <c r="Z197" s="1"/>
      <c r="AA197" s="1"/>
      <c r="AB197" s="1"/>
      <c r="AC197" s="1"/>
    </row>
    <row r="198" spans="24:29" x14ac:dyDescent="0.25">
      <c r="X198" s="1"/>
      <c r="Y198" s="1"/>
      <c r="Z198" s="1"/>
      <c r="AA198" s="1"/>
      <c r="AB198" s="1"/>
      <c r="AC198" s="1"/>
    </row>
    <row r="199" spans="24:29" x14ac:dyDescent="0.25">
      <c r="X199" s="1"/>
      <c r="Y199" s="1"/>
      <c r="Z199" s="1"/>
      <c r="AA199" s="1"/>
      <c r="AB199" s="1"/>
      <c r="AC199" s="1"/>
    </row>
    <row r="200" spans="24:29" x14ac:dyDescent="0.25">
      <c r="X200" s="1"/>
      <c r="Y200" s="1"/>
      <c r="Z200" s="1"/>
      <c r="AA200" s="1"/>
      <c r="AB200" s="1"/>
      <c r="AC200" s="1"/>
    </row>
    <row r="201" spans="24:29" x14ac:dyDescent="0.25">
      <c r="X201" s="1"/>
      <c r="Y201" s="1"/>
      <c r="Z201" s="1"/>
      <c r="AA201" s="1"/>
      <c r="AB201" s="1"/>
      <c r="AC201" s="1"/>
    </row>
    <row r="202" spans="24:29" x14ac:dyDescent="0.25">
      <c r="X202" s="1"/>
      <c r="Y202" s="1"/>
      <c r="Z202" s="1"/>
      <c r="AA202" s="1"/>
      <c r="AB202" s="1"/>
      <c r="AC202" s="1"/>
    </row>
    <row r="203" spans="24:29" x14ac:dyDescent="0.25">
      <c r="X203" s="1"/>
      <c r="Y203" s="1"/>
      <c r="Z203" s="1"/>
      <c r="AA203" s="1"/>
      <c r="AB203" s="1"/>
      <c r="AC203" s="1"/>
    </row>
    <row r="204" spans="24:29" x14ac:dyDescent="0.25">
      <c r="X204" s="1"/>
      <c r="Y204" s="1"/>
      <c r="Z204" s="1"/>
      <c r="AA204" s="1"/>
      <c r="AB204" s="1"/>
      <c r="AC204" s="1"/>
    </row>
    <row r="205" spans="24:29" x14ac:dyDescent="0.25">
      <c r="X205" s="1"/>
      <c r="Y205" s="1"/>
      <c r="Z205" s="1"/>
      <c r="AA205" s="1"/>
      <c r="AB205" s="1"/>
      <c r="AC205" s="1"/>
    </row>
    <row r="206" spans="24:29" x14ac:dyDescent="0.25">
      <c r="X206" s="1"/>
      <c r="Y206" s="1"/>
      <c r="Z206" s="1"/>
      <c r="AA206" s="1"/>
      <c r="AB206" s="1"/>
      <c r="AC206" s="1"/>
    </row>
    <row r="207" spans="24:29" x14ac:dyDescent="0.25">
      <c r="X207" s="1"/>
      <c r="Y207" s="1"/>
      <c r="Z207" s="1"/>
      <c r="AA207" s="1"/>
      <c r="AB207" s="1"/>
      <c r="AC207" s="1"/>
    </row>
    <row r="208" spans="24:29" x14ac:dyDescent="0.25">
      <c r="X208" s="1"/>
      <c r="Y208" s="1"/>
      <c r="Z208" s="1"/>
      <c r="AA208" s="1"/>
      <c r="AB208" s="1"/>
      <c r="AC208" s="1"/>
    </row>
    <row r="209" spans="24:29" x14ac:dyDescent="0.25">
      <c r="X209" s="1"/>
      <c r="Y209" s="1"/>
      <c r="Z209" s="1"/>
      <c r="AA209" s="1"/>
      <c r="AB209" s="1"/>
      <c r="AC209" s="1"/>
    </row>
    <row r="210" spans="24:29" x14ac:dyDescent="0.25">
      <c r="X210" s="1"/>
      <c r="Y210" s="1"/>
      <c r="Z210" s="1"/>
      <c r="AA210" s="1"/>
      <c r="AB210" s="1"/>
      <c r="AC210" s="1"/>
    </row>
    <row r="211" spans="24:29" x14ac:dyDescent="0.25">
      <c r="X211" s="1"/>
      <c r="Y211" s="1"/>
      <c r="Z211" s="1"/>
      <c r="AA211" s="1"/>
      <c r="AB211" s="1"/>
      <c r="AC211" s="1"/>
    </row>
    <row r="212" spans="24:29" x14ac:dyDescent="0.25">
      <c r="X212" s="1"/>
      <c r="Y212" s="1"/>
      <c r="Z212" s="1"/>
      <c r="AA212" s="1"/>
      <c r="AB212" s="1"/>
      <c r="AC212" s="1"/>
    </row>
    <row r="213" spans="24:29" x14ac:dyDescent="0.25">
      <c r="X213" s="1"/>
      <c r="Y213" s="1"/>
      <c r="Z213" s="1"/>
      <c r="AA213" s="1"/>
      <c r="AB213" s="1"/>
      <c r="AC213" s="1"/>
    </row>
    <row r="214" spans="24:29" x14ac:dyDescent="0.25">
      <c r="X214" s="1"/>
      <c r="Y214" s="1"/>
      <c r="Z214" s="1"/>
      <c r="AA214" s="1"/>
      <c r="AB214" s="1"/>
      <c r="AC214" s="1"/>
    </row>
    <row r="215" spans="24:29" x14ac:dyDescent="0.25">
      <c r="X215" s="1"/>
      <c r="Y215" s="1"/>
      <c r="Z215" s="1"/>
      <c r="AA215" s="1"/>
      <c r="AB215" s="1"/>
      <c r="AC215" s="1"/>
    </row>
    <row r="216" spans="24:29" x14ac:dyDescent="0.25">
      <c r="X216" s="1"/>
      <c r="Y216" s="1"/>
      <c r="Z216" s="1"/>
      <c r="AA216" s="1"/>
      <c r="AB216" s="1"/>
      <c r="AC216" s="1"/>
    </row>
    <row r="217" spans="24:29" x14ac:dyDescent="0.25">
      <c r="X217" s="1"/>
      <c r="Y217" s="1"/>
      <c r="Z217" s="1"/>
      <c r="AA217" s="1"/>
      <c r="AB217" s="1"/>
      <c r="AC217" s="1"/>
    </row>
    <row r="218" spans="24:29" x14ac:dyDescent="0.25">
      <c r="X218" s="1"/>
      <c r="Y218" s="1"/>
      <c r="Z218" s="1"/>
      <c r="AA218" s="1"/>
      <c r="AB218" s="1"/>
      <c r="AC218" s="1"/>
    </row>
    <row r="219" spans="24:29" x14ac:dyDescent="0.25">
      <c r="X219" s="1"/>
      <c r="Y219" s="1"/>
      <c r="Z219" s="1"/>
      <c r="AA219" s="1"/>
      <c r="AB219" s="1"/>
      <c r="AC219" s="1"/>
    </row>
    <row r="220" spans="24:29" x14ac:dyDescent="0.25">
      <c r="X220" s="1"/>
      <c r="Y220" s="1"/>
      <c r="Z220" s="1"/>
      <c r="AA220" s="1"/>
      <c r="AB220" s="1"/>
      <c r="AC220" s="1"/>
    </row>
    <row r="221" spans="24:29" x14ac:dyDescent="0.25">
      <c r="X221" s="1"/>
      <c r="Y221" s="1"/>
      <c r="Z221" s="1"/>
      <c r="AA221" s="1"/>
      <c r="AB221" s="1"/>
      <c r="AC221" s="1"/>
    </row>
    <row r="222" spans="24:29" x14ac:dyDescent="0.25">
      <c r="X222" s="1"/>
      <c r="Y222" s="1"/>
      <c r="Z222" s="1"/>
      <c r="AA222" s="1"/>
      <c r="AB222" s="1"/>
      <c r="AC222" s="1"/>
    </row>
    <row r="223" spans="24:29" x14ac:dyDescent="0.25">
      <c r="X223" s="1"/>
      <c r="Y223" s="1"/>
      <c r="Z223" s="1"/>
      <c r="AA223" s="1"/>
      <c r="AB223" s="1"/>
      <c r="AC223" s="1"/>
    </row>
    <row r="224" spans="24:29" x14ac:dyDescent="0.25">
      <c r="X224" s="1"/>
      <c r="Y224" s="1"/>
      <c r="Z224" s="1"/>
      <c r="AA224" s="1"/>
      <c r="AB224" s="1"/>
      <c r="AC224" s="1"/>
    </row>
    <row r="225" spans="24:29" x14ac:dyDescent="0.25">
      <c r="X225" s="1"/>
      <c r="Y225" s="1"/>
      <c r="Z225" s="1"/>
      <c r="AA225" s="1"/>
      <c r="AB225" s="1"/>
      <c r="AC225" s="1"/>
    </row>
    <row r="226" spans="24:29" x14ac:dyDescent="0.25">
      <c r="X226" s="1"/>
      <c r="Y226" s="1"/>
      <c r="Z226" s="1"/>
      <c r="AA226" s="1"/>
      <c r="AB226" s="1"/>
      <c r="AC226" s="1"/>
    </row>
    <row r="227" spans="24:29" x14ac:dyDescent="0.25">
      <c r="X227" s="1"/>
      <c r="Y227" s="1"/>
      <c r="Z227" s="1"/>
      <c r="AA227" s="1"/>
      <c r="AB227" s="1"/>
      <c r="AC227" s="1"/>
    </row>
    <row r="228" spans="24:29" x14ac:dyDescent="0.25">
      <c r="X228" s="1"/>
      <c r="Y228" s="1"/>
      <c r="Z228" s="1"/>
      <c r="AA228" s="1"/>
      <c r="AB228" s="1"/>
      <c r="AC228" s="1"/>
    </row>
    <row r="229" spans="24:29" x14ac:dyDescent="0.25">
      <c r="X229" s="1"/>
      <c r="Y229" s="1"/>
      <c r="Z229" s="1"/>
      <c r="AA229" s="1"/>
      <c r="AB229" s="1"/>
      <c r="AC229" s="1"/>
    </row>
    <row r="230" spans="24:29" x14ac:dyDescent="0.25">
      <c r="X230" s="1"/>
      <c r="Y230" s="1"/>
      <c r="Z230" s="1"/>
      <c r="AA230" s="1"/>
      <c r="AB230" s="1"/>
      <c r="AC230" s="1"/>
    </row>
    <row r="231" spans="24:29" x14ac:dyDescent="0.25">
      <c r="X231" s="1"/>
      <c r="Y231" s="1"/>
      <c r="Z231" s="1"/>
      <c r="AA231" s="1"/>
      <c r="AB231" s="1"/>
      <c r="AC231" s="1"/>
    </row>
    <row r="232" spans="24:29" x14ac:dyDescent="0.25">
      <c r="X232" s="1"/>
      <c r="Y232" s="1"/>
      <c r="Z232" s="1"/>
      <c r="AA232" s="1"/>
      <c r="AB232" s="1"/>
      <c r="AC232" s="1"/>
    </row>
    <row r="233" spans="24:29" x14ac:dyDescent="0.25">
      <c r="X233" s="1"/>
      <c r="Y233" s="1"/>
      <c r="Z233" s="1"/>
      <c r="AA233" s="1"/>
      <c r="AB233" s="1"/>
      <c r="AC233" s="1"/>
    </row>
    <row r="234" spans="24:29" x14ac:dyDescent="0.25">
      <c r="X234" s="1"/>
      <c r="Y234" s="1"/>
      <c r="Z234" s="1"/>
      <c r="AA234" s="1"/>
      <c r="AB234" s="1"/>
      <c r="AC234" s="1"/>
    </row>
    <row r="235" spans="24:29" x14ac:dyDescent="0.25">
      <c r="X235" s="1"/>
      <c r="Y235" s="1"/>
      <c r="Z235" s="1"/>
      <c r="AA235" s="1"/>
      <c r="AB235" s="1"/>
      <c r="AC235" s="1"/>
    </row>
    <row r="236" spans="24:29" x14ac:dyDescent="0.25">
      <c r="X236" s="1"/>
      <c r="Y236" s="1"/>
      <c r="Z236" s="1"/>
      <c r="AA236" s="1"/>
      <c r="AB236" s="1"/>
      <c r="AC236" s="1"/>
    </row>
    <row r="237" spans="24:29" x14ac:dyDescent="0.25">
      <c r="X237" s="1"/>
      <c r="Y237" s="1"/>
      <c r="Z237" s="1"/>
      <c r="AA237" s="1"/>
      <c r="AB237" s="1"/>
      <c r="AC237" s="1"/>
    </row>
    <row r="238" spans="24:29" x14ac:dyDescent="0.25">
      <c r="X238" s="1"/>
      <c r="Y238" s="1"/>
      <c r="Z238" s="1"/>
      <c r="AA238" s="1"/>
      <c r="AB238" s="1"/>
      <c r="AC238" s="1"/>
    </row>
    <row r="239" spans="24:29" x14ac:dyDescent="0.25">
      <c r="X239" s="1"/>
      <c r="Y239" s="1"/>
      <c r="Z239" s="1"/>
      <c r="AA239" s="1"/>
      <c r="AB239" s="1"/>
      <c r="AC239" s="1"/>
    </row>
    <row r="240" spans="24:29" x14ac:dyDescent="0.25">
      <c r="X240" s="1"/>
      <c r="Y240" s="1"/>
      <c r="Z240" s="1"/>
      <c r="AA240" s="1"/>
      <c r="AB240" s="1"/>
      <c r="AC240" s="1"/>
    </row>
    <row r="241" spans="24:29" x14ac:dyDescent="0.25">
      <c r="X241" s="1"/>
      <c r="Y241" s="1"/>
      <c r="Z241" s="1"/>
      <c r="AA241" s="1"/>
      <c r="AB241" s="1"/>
      <c r="AC241" s="1"/>
    </row>
    <row r="242" spans="24:29" x14ac:dyDescent="0.25">
      <c r="X242" s="1"/>
      <c r="Y242" s="1"/>
      <c r="Z242" s="1"/>
      <c r="AA242" s="1"/>
      <c r="AB242" s="1"/>
      <c r="AC242" s="1"/>
    </row>
    <row r="243" spans="24:29" x14ac:dyDescent="0.25">
      <c r="X243" s="1"/>
      <c r="Y243" s="1"/>
      <c r="Z243" s="1"/>
      <c r="AA243" s="1"/>
      <c r="AB243" s="1"/>
      <c r="AC243" s="1"/>
    </row>
    <row r="244" spans="24:29" x14ac:dyDescent="0.25">
      <c r="X244" s="1"/>
      <c r="Y244" s="1"/>
      <c r="Z244" s="1"/>
      <c r="AA244" s="1"/>
      <c r="AB244" s="1"/>
      <c r="AC244" s="1"/>
    </row>
    <row r="245" spans="24:29" x14ac:dyDescent="0.25">
      <c r="X245" s="1"/>
      <c r="Y245" s="1"/>
      <c r="Z245" s="1"/>
      <c r="AA245" s="1"/>
      <c r="AB245" s="1"/>
      <c r="AC245" s="1"/>
    </row>
    <row r="246" spans="24:29" x14ac:dyDescent="0.25">
      <c r="X246" s="1"/>
      <c r="Y246" s="1"/>
      <c r="Z246" s="1"/>
      <c r="AA246" s="1"/>
      <c r="AB246" s="1"/>
      <c r="AC246" s="1"/>
    </row>
    <row r="247" spans="24:29" x14ac:dyDescent="0.25">
      <c r="X247" s="1"/>
      <c r="Y247" s="1"/>
      <c r="Z247" s="1"/>
      <c r="AA247" s="1"/>
      <c r="AB247" s="1"/>
      <c r="AC247" s="1"/>
    </row>
    <row r="248" spans="24:29" x14ac:dyDescent="0.25">
      <c r="X248" s="1"/>
      <c r="Y248" s="1"/>
      <c r="Z248" s="1"/>
      <c r="AA248" s="1"/>
      <c r="AB248" s="1"/>
      <c r="AC248" s="1"/>
    </row>
    <row r="249" spans="24:29" x14ac:dyDescent="0.25">
      <c r="X249" s="1"/>
      <c r="Y249" s="1"/>
      <c r="Z249" s="1"/>
      <c r="AA249" s="1"/>
      <c r="AB249" s="1"/>
      <c r="AC249" s="1"/>
    </row>
    <row r="250" spans="24:29" x14ac:dyDescent="0.25">
      <c r="X250" s="1"/>
      <c r="Y250" s="1"/>
      <c r="Z250" s="1"/>
      <c r="AA250" s="1"/>
      <c r="AB250" s="1"/>
      <c r="AC250" s="1"/>
    </row>
    <row r="251" spans="24:29" x14ac:dyDescent="0.25">
      <c r="X251" s="1"/>
      <c r="Y251" s="1"/>
      <c r="Z251" s="1"/>
      <c r="AA251" s="1"/>
      <c r="AB251" s="1"/>
      <c r="AC251" s="1"/>
    </row>
    <row r="252" spans="24:29" x14ac:dyDescent="0.25">
      <c r="X252" s="1"/>
      <c r="Y252" s="1"/>
      <c r="Z252" s="1"/>
      <c r="AA252" s="1"/>
      <c r="AB252" s="1"/>
      <c r="AC252" s="1"/>
    </row>
    <row r="253" spans="24:29" x14ac:dyDescent="0.25">
      <c r="X253" s="1"/>
      <c r="Y253" s="1"/>
      <c r="Z253" s="1"/>
      <c r="AA253" s="1"/>
      <c r="AB253" s="1"/>
      <c r="AC253" s="1"/>
    </row>
    <row r="254" spans="24:29" x14ac:dyDescent="0.25">
      <c r="X254" s="1"/>
      <c r="Y254" s="1"/>
      <c r="Z254" s="1"/>
      <c r="AA254" s="1"/>
      <c r="AB254" s="1"/>
      <c r="AC254" s="1"/>
    </row>
    <row r="255" spans="24:29" x14ac:dyDescent="0.25">
      <c r="X255" s="1"/>
      <c r="Y255" s="1"/>
      <c r="Z255" s="1"/>
      <c r="AA255" s="1"/>
      <c r="AB255" s="1"/>
      <c r="AC255" s="1"/>
    </row>
    <row r="256" spans="24:29" x14ac:dyDescent="0.25">
      <c r="X256" s="1"/>
      <c r="Y256" s="1"/>
      <c r="Z256" s="1"/>
      <c r="AA256" s="1"/>
      <c r="AB256" s="1"/>
      <c r="AC256" s="1"/>
    </row>
    <row r="257" spans="24:29" x14ac:dyDescent="0.25">
      <c r="X257" s="1"/>
      <c r="Y257" s="1"/>
      <c r="Z257" s="1"/>
      <c r="AA257" s="1"/>
      <c r="AB257" s="1"/>
      <c r="AC257" s="1"/>
    </row>
    <row r="258" spans="24:29" x14ac:dyDescent="0.25">
      <c r="X258" s="1"/>
      <c r="Y258" s="1"/>
      <c r="Z258" s="1"/>
      <c r="AA258" s="1"/>
      <c r="AB258" s="1"/>
      <c r="AC258" s="1"/>
    </row>
    <row r="259" spans="24:29" x14ac:dyDescent="0.25">
      <c r="X259" s="1"/>
      <c r="Y259" s="1"/>
      <c r="Z259" s="1"/>
      <c r="AA259" s="1"/>
      <c r="AB259" s="1"/>
      <c r="AC259" s="1"/>
    </row>
    <row r="260" spans="24:29" x14ac:dyDescent="0.25">
      <c r="X260" s="1"/>
      <c r="Y260" s="1"/>
      <c r="Z260" s="1"/>
      <c r="AA260" s="1"/>
      <c r="AB260" s="1"/>
      <c r="AC260" s="1"/>
    </row>
    <row r="261" spans="24:29" x14ac:dyDescent="0.25">
      <c r="X261" s="1"/>
      <c r="Y261" s="1"/>
      <c r="Z261" s="1"/>
      <c r="AA261" s="1"/>
      <c r="AB261" s="1"/>
      <c r="AC261" s="1"/>
    </row>
    <row r="262" spans="24:29" x14ac:dyDescent="0.25">
      <c r="X262" s="1"/>
      <c r="Y262" s="1"/>
      <c r="Z262" s="1"/>
      <c r="AA262" s="1"/>
      <c r="AB262" s="1"/>
      <c r="AC262" s="1"/>
    </row>
    <row r="263" spans="24:29" x14ac:dyDescent="0.25">
      <c r="X263" s="1"/>
      <c r="Y263" s="1"/>
      <c r="Z263" s="1"/>
      <c r="AA263" s="1"/>
      <c r="AB263" s="1"/>
      <c r="AC263" s="1"/>
    </row>
    <row r="264" spans="24:29" x14ac:dyDescent="0.25">
      <c r="X264" s="1"/>
      <c r="Y264" s="1"/>
      <c r="Z264" s="1"/>
      <c r="AA264" s="1"/>
      <c r="AB264" s="1"/>
      <c r="AC264" s="1"/>
    </row>
    <row r="265" spans="24:29" x14ac:dyDescent="0.25">
      <c r="X265" s="1"/>
      <c r="Y265" s="1"/>
      <c r="Z265" s="1"/>
      <c r="AA265" s="1"/>
      <c r="AB265" s="1"/>
      <c r="AC265" s="1"/>
    </row>
    <row r="266" spans="24:29" x14ac:dyDescent="0.25">
      <c r="X266" s="1"/>
      <c r="Y266" s="1"/>
      <c r="Z266" s="1"/>
      <c r="AA266" s="1"/>
      <c r="AB266" s="1"/>
      <c r="AC266" s="1"/>
    </row>
    <row r="267" spans="24:29" x14ac:dyDescent="0.25">
      <c r="X267" s="1"/>
      <c r="Y267" s="1"/>
      <c r="Z267" s="1"/>
      <c r="AA267" s="1"/>
      <c r="AB267" s="1"/>
      <c r="AC267" s="1"/>
    </row>
    <row r="268" spans="24:29" x14ac:dyDescent="0.25">
      <c r="X268" s="1"/>
      <c r="Y268" s="1"/>
      <c r="Z268" s="1"/>
      <c r="AA268" s="1"/>
      <c r="AB268" s="1"/>
      <c r="AC268" s="1"/>
    </row>
    <row r="269" spans="24:29" x14ac:dyDescent="0.25">
      <c r="X269" s="1"/>
      <c r="Y269" s="1"/>
      <c r="Z269" s="1"/>
      <c r="AA269" s="1"/>
      <c r="AB269" s="1"/>
      <c r="AC269" s="1"/>
    </row>
    <row r="270" spans="24:29" x14ac:dyDescent="0.25">
      <c r="X270" s="1"/>
      <c r="Y270" s="1"/>
      <c r="Z270" s="1"/>
      <c r="AA270" s="1"/>
      <c r="AB270" s="1"/>
      <c r="AC270" s="1"/>
    </row>
    <row r="271" spans="24:29" x14ac:dyDescent="0.25">
      <c r="X271" s="1"/>
      <c r="Y271" s="1"/>
      <c r="Z271" s="1"/>
      <c r="AA271" s="1"/>
      <c r="AB271" s="1"/>
      <c r="AC271" s="1"/>
    </row>
    <row r="272" spans="24:29" x14ac:dyDescent="0.25">
      <c r="X272" s="1"/>
      <c r="Y272" s="1"/>
      <c r="Z272" s="1"/>
      <c r="AA272" s="1"/>
      <c r="AB272" s="1"/>
      <c r="AC272" s="1"/>
    </row>
    <row r="273" spans="24:29" x14ac:dyDescent="0.25">
      <c r="X273" s="1"/>
      <c r="Y273" s="1"/>
      <c r="Z273" s="1"/>
      <c r="AA273" s="1"/>
      <c r="AB273" s="1"/>
      <c r="AC273" s="1"/>
    </row>
    <row r="274" spans="24:29" x14ac:dyDescent="0.25">
      <c r="X274" s="1"/>
      <c r="Y274" s="1"/>
      <c r="Z274" s="1"/>
      <c r="AA274" s="1"/>
      <c r="AB274" s="1"/>
      <c r="AC274" s="1"/>
    </row>
    <row r="275" spans="24:29" x14ac:dyDescent="0.25">
      <c r="X275" s="1"/>
      <c r="Y275" s="1"/>
      <c r="Z275" s="1"/>
      <c r="AA275" s="1"/>
      <c r="AB275" s="1"/>
      <c r="AC275" s="1"/>
    </row>
    <row r="276" spans="24:29" x14ac:dyDescent="0.25">
      <c r="X276" s="1"/>
      <c r="Y276" s="1"/>
      <c r="Z276" s="1"/>
      <c r="AA276" s="1"/>
      <c r="AB276" s="1"/>
      <c r="AC276" s="1"/>
    </row>
    <row r="277" spans="24:29" x14ac:dyDescent="0.25">
      <c r="X277" s="1"/>
      <c r="Y277" s="1"/>
      <c r="Z277" s="1"/>
      <c r="AA277" s="1"/>
      <c r="AB277" s="1"/>
      <c r="AC277" s="1"/>
    </row>
    <row r="278" spans="24:29" x14ac:dyDescent="0.25">
      <c r="X278" s="1"/>
      <c r="Y278" s="1"/>
      <c r="Z278" s="1"/>
      <c r="AA278" s="1"/>
      <c r="AB278" s="1"/>
      <c r="AC278" s="1"/>
    </row>
    <row r="279" spans="24:29" x14ac:dyDescent="0.25">
      <c r="X279" s="1"/>
      <c r="Y279" s="1"/>
      <c r="Z279" s="1"/>
      <c r="AA279" s="1"/>
      <c r="AB279" s="1"/>
      <c r="AC279" s="1"/>
    </row>
    <row r="280" spans="24:29" x14ac:dyDescent="0.25">
      <c r="X280" s="1"/>
      <c r="Y280" s="1"/>
      <c r="Z280" s="1"/>
      <c r="AA280" s="1"/>
      <c r="AB280" s="1"/>
      <c r="AC280" s="1"/>
    </row>
    <row r="281" spans="24:29" x14ac:dyDescent="0.25">
      <c r="X281" s="1"/>
      <c r="Y281" s="1"/>
      <c r="Z281" s="1"/>
      <c r="AA281" s="1"/>
      <c r="AB281" s="1"/>
      <c r="AC281" s="1"/>
    </row>
    <row r="282" spans="24:29" x14ac:dyDescent="0.25">
      <c r="X282" s="1"/>
      <c r="Y282" s="1"/>
      <c r="Z282" s="1"/>
      <c r="AA282" s="1"/>
      <c r="AB282" s="1"/>
      <c r="AC282" s="1"/>
    </row>
    <row r="283" spans="24:29" x14ac:dyDescent="0.25">
      <c r="X283" s="1"/>
      <c r="Y283" s="1"/>
      <c r="Z283" s="1"/>
      <c r="AA283" s="1"/>
      <c r="AB283" s="1"/>
      <c r="AC283" s="1"/>
    </row>
    <row r="284" spans="24:29" x14ac:dyDescent="0.25">
      <c r="X284" s="1"/>
      <c r="Y284" s="1"/>
      <c r="Z284" s="1"/>
      <c r="AA284" s="1"/>
      <c r="AB284" s="1"/>
      <c r="AC284" s="1"/>
    </row>
    <row r="285" spans="24:29" x14ac:dyDescent="0.25">
      <c r="X285" s="1"/>
      <c r="Y285" s="1"/>
      <c r="Z285" s="1"/>
      <c r="AA285" s="1"/>
      <c r="AB285" s="1"/>
      <c r="AC285" s="1"/>
    </row>
    <row r="286" spans="24:29" x14ac:dyDescent="0.25">
      <c r="X286" s="1"/>
      <c r="Y286" s="1"/>
      <c r="Z286" s="1"/>
      <c r="AA286" s="1"/>
      <c r="AB286" s="1"/>
      <c r="AC286" s="1"/>
    </row>
    <row r="287" spans="24:29" x14ac:dyDescent="0.25">
      <c r="X287" s="1"/>
      <c r="Y287" s="1"/>
      <c r="Z287" s="1"/>
      <c r="AA287" s="1"/>
      <c r="AB287" s="1"/>
      <c r="AC287" s="1"/>
    </row>
    <row r="288" spans="24:29" x14ac:dyDescent="0.25">
      <c r="X288" s="1"/>
      <c r="Y288" s="1"/>
      <c r="Z288" s="1"/>
      <c r="AA288" s="1"/>
      <c r="AB288" s="1"/>
      <c r="AC288" s="1"/>
    </row>
    <row r="289" spans="24:29" x14ac:dyDescent="0.25">
      <c r="X289" s="1"/>
      <c r="Y289" s="1"/>
      <c r="Z289" s="1"/>
      <c r="AA289" s="1"/>
      <c r="AB289" s="1"/>
      <c r="AC289" s="1"/>
    </row>
    <row r="290" spans="24:29" x14ac:dyDescent="0.25">
      <c r="X290" s="1"/>
      <c r="Y290" s="1"/>
      <c r="Z290" s="1"/>
      <c r="AA290" s="1"/>
      <c r="AB290" s="1"/>
      <c r="AC290" s="1"/>
    </row>
    <row r="291" spans="24:29" x14ac:dyDescent="0.25">
      <c r="X291" s="1"/>
      <c r="Y291" s="1"/>
      <c r="Z291" s="1"/>
      <c r="AA291" s="1"/>
      <c r="AB291" s="1"/>
      <c r="AC291" s="1"/>
    </row>
    <row r="292" spans="24:29" x14ac:dyDescent="0.25">
      <c r="X292" s="1"/>
      <c r="Y292" s="1"/>
      <c r="Z292" s="1"/>
      <c r="AA292" s="1"/>
      <c r="AB292" s="1"/>
      <c r="AC292" s="1"/>
    </row>
    <row r="293" spans="24:29" x14ac:dyDescent="0.25">
      <c r="X293" s="1"/>
      <c r="Y293" s="1"/>
      <c r="Z293" s="1"/>
      <c r="AA293" s="1"/>
      <c r="AB293" s="1"/>
      <c r="AC293" s="1"/>
    </row>
    <row r="294" spans="24:29" x14ac:dyDescent="0.25">
      <c r="X294" s="1"/>
      <c r="Y294" s="1"/>
      <c r="Z294" s="1"/>
      <c r="AA294" s="1"/>
      <c r="AB294" s="1"/>
      <c r="AC294" s="1"/>
    </row>
    <row r="295" spans="24:29" x14ac:dyDescent="0.25">
      <c r="X295" s="1"/>
      <c r="Y295" s="1"/>
      <c r="Z295" s="1"/>
      <c r="AA295" s="1"/>
      <c r="AB295" s="1"/>
      <c r="AC295" s="1"/>
    </row>
    <row r="296" spans="24:29" x14ac:dyDescent="0.25">
      <c r="X296" s="1"/>
      <c r="Y296" s="1"/>
      <c r="Z296" s="1"/>
      <c r="AA296" s="1"/>
      <c r="AB296" s="1"/>
      <c r="AC296" s="1"/>
    </row>
    <row r="297" spans="24:29" x14ac:dyDescent="0.25">
      <c r="X297" s="1"/>
      <c r="Y297" s="1"/>
      <c r="Z297" s="1"/>
      <c r="AA297" s="1"/>
      <c r="AB297" s="1"/>
      <c r="AC297" s="1"/>
    </row>
    <row r="298" spans="24:29" x14ac:dyDescent="0.25">
      <c r="X298" s="1"/>
      <c r="Y298" s="1"/>
      <c r="Z298" s="1"/>
      <c r="AA298" s="1"/>
      <c r="AB298" s="1"/>
      <c r="AC298" s="1"/>
    </row>
    <row r="299" spans="24:29" x14ac:dyDescent="0.25">
      <c r="X299" s="1"/>
      <c r="Y299" s="1"/>
      <c r="Z299" s="1"/>
      <c r="AA299" s="1"/>
      <c r="AB299" s="1"/>
      <c r="AC299" s="1"/>
    </row>
    <row r="300" spans="24:29" x14ac:dyDescent="0.25">
      <c r="X300" s="1"/>
      <c r="Y300" s="1"/>
      <c r="Z300" s="1"/>
      <c r="AA300" s="1"/>
      <c r="AB300" s="1"/>
      <c r="AC300" s="1"/>
    </row>
    <row r="301" spans="24:29" x14ac:dyDescent="0.25">
      <c r="X301" s="1"/>
      <c r="Y301" s="1"/>
      <c r="Z301" s="1"/>
      <c r="AA301" s="1"/>
      <c r="AB301" s="1"/>
      <c r="AC301" s="1"/>
    </row>
    <row r="302" spans="24:29" x14ac:dyDescent="0.25">
      <c r="X302" s="1"/>
      <c r="Y302" s="1"/>
      <c r="Z302" s="1"/>
      <c r="AA302" s="1"/>
      <c r="AB302" s="1"/>
      <c r="AC302" s="1"/>
    </row>
    <row r="303" spans="24:29" x14ac:dyDescent="0.25">
      <c r="X303" s="1"/>
      <c r="Y303" s="1"/>
      <c r="Z303" s="1"/>
      <c r="AA303" s="1"/>
      <c r="AB303" s="1"/>
      <c r="AC303" s="1"/>
    </row>
    <row r="304" spans="24:29" x14ac:dyDescent="0.25">
      <c r="X304" s="1"/>
      <c r="Y304" s="1"/>
      <c r="Z304" s="1"/>
      <c r="AA304" s="1"/>
      <c r="AB304" s="1"/>
      <c r="AC304" s="1"/>
    </row>
    <row r="305" spans="24:29" x14ac:dyDescent="0.25">
      <c r="X305" s="1"/>
      <c r="Y305" s="1"/>
      <c r="Z305" s="1"/>
      <c r="AA305" s="1"/>
      <c r="AB305" s="1"/>
      <c r="AC305" s="1"/>
    </row>
    <row r="306" spans="24:29" x14ac:dyDescent="0.25">
      <c r="X306" s="1"/>
      <c r="Y306" s="1"/>
      <c r="Z306" s="1"/>
      <c r="AA306" s="1"/>
      <c r="AB306" s="1"/>
      <c r="AC306" s="1"/>
    </row>
    <row r="307" spans="24:29" x14ac:dyDescent="0.25">
      <c r="X307" s="1"/>
      <c r="Y307" s="1"/>
      <c r="Z307" s="1"/>
      <c r="AA307" s="1"/>
      <c r="AB307" s="1"/>
      <c r="AC307" s="1"/>
    </row>
    <row r="308" spans="24:29" x14ac:dyDescent="0.25">
      <c r="X308" s="1"/>
      <c r="Y308" s="1"/>
      <c r="Z308" s="1"/>
      <c r="AA308" s="1"/>
      <c r="AB308" s="1"/>
      <c r="AC308" s="1"/>
    </row>
    <row r="309" spans="24:29" x14ac:dyDescent="0.25">
      <c r="X309" s="1"/>
      <c r="Y309" s="1"/>
      <c r="Z309" s="1"/>
      <c r="AA309" s="1"/>
      <c r="AB309" s="1"/>
      <c r="AC309" s="1"/>
    </row>
    <row r="310" spans="24:29" x14ac:dyDescent="0.25">
      <c r="X310" s="1"/>
      <c r="Y310" s="1"/>
      <c r="Z310" s="1"/>
      <c r="AA310" s="1"/>
      <c r="AB310" s="1"/>
      <c r="AC310" s="1"/>
    </row>
    <row r="311" spans="24:29" x14ac:dyDescent="0.25">
      <c r="X311" s="1"/>
      <c r="Y311" s="1"/>
      <c r="Z311" s="1"/>
      <c r="AA311" s="1"/>
      <c r="AB311" s="1"/>
      <c r="AC311" s="1"/>
    </row>
    <row r="312" spans="24:29" x14ac:dyDescent="0.25">
      <c r="X312" s="1"/>
      <c r="Y312" s="1"/>
      <c r="Z312" s="1"/>
      <c r="AA312" s="1"/>
      <c r="AB312" s="1"/>
      <c r="AC312" s="1"/>
    </row>
    <row r="313" spans="24:29" x14ac:dyDescent="0.25">
      <c r="X313" s="1"/>
      <c r="Y313" s="1"/>
      <c r="Z313" s="1"/>
      <c r="AA313" s="1"/>
      <c r="AB313" s="1"/>
      <c r="AC313" s="1"/>
    </row>
    <row r="314" spans="24:29" x14ac:dyDescent="0.25">
      <c r="X314" s="1"/>
      <c r="Y314" s="1"/>
      <c r="Z314" s="1"/>
      <c r="AA314" s="1"/>
      <c r="AB314" s="1"/>
      <c r="AC314" s="1"/>
    </row>
    <row r="315" spans="24:29" x14ac:dyDescent="0.25">
      <c r="X315" s="1"/>
      <c r="Y315" s="1"/>
      <c r="Z315" s="1"/>
      <c r="AA315" s="1"/>
      <c r="AB315" s="1"/>
      <c r="AC315" s="1"/>
    </row>
    <row r="316" spans="24:29" x14ac:dyDescent="0.25">
      <c r="X316" s="1"/>
      <c r="Y316" s="1"/>
      <c r="Z316" s="1"/>
      <c r="AA316" s="1"/>
      <c r="AB316" s="1"/>
      <c r="AC316" s="1"/>
    </row>
    <row r="317" spans="24:29" x14ac:dyDescent="0.25">
      <c r="X317" s="1"/>
      <c r="Y317" s="1"/>
      <c r="Z317" s="1"/>
      <c r="AA317" s="1"/>
      <c r="AB317" s="1"/>
      <c r="AC317" s="1"/>
    </row>
    <row r="318" spans="24:29" x14ac:dyDescent="0.25">
      <c r="X318" s="1"/>
      <c r="Y318" s="1"/>
      <c r="Z318" s="1"/>
      <c r="AA318" s="1"/>
      <c r="AB318" s="1"/>
      <c r="AC318" s="1"/>
    </row>
    <row r="319" spans="24:29" x14ac:dyDescent="0.25">
      <c r="X319" s="1"/>
      <c r="Y319" s="1"/>
      <c r="Z319" s="1"/>
      <c r="AA319" s="1"/>
      <c r="AB319" s="1"/>
      <c r="AC319" s="1"/>
    </row>
    <row r="320" spans="24:29" x14ac:dyDescent="0.25">
      <c r="X320" s="1"/>
      <c r="Y320" s="1"/>
      <c r="Z320" s="1"/>
      <c r="AA320" s="1"/>
      <c r="AB320" s="1"/>
      <c r="AC320" s="1"/>
    </row>
    <row r="321" spans="24:29" x14ac:dyDescent="0.25">
      <c r="X321" s="1"/>
      <c r="Y321" s="1"/>
      <c r="Z321" s="1"/>
      <c r="AA321" s="1"/>
      <c r="AB321" s="1"/>
      <c r="AC321" s="1"/>
    </row>
    <row r="322" spans="24:29" x14ac:dyDescent="0.25">
      <c r="X322" s="1"/>
      <c r="Y322" s="1"/>
      <c r="Z322" s="1"/>
      <c r="AA322" s="1"/>
      <c r="AB322" s="1"/>
      <c r="AC322" s="1"/>
    </row>
    <row r="323" spans="24:29" x14ac:dyDescent="0.25">
      <c r="X323" s="1"/>
      <c r="Y323" s="1"/>
      <c r="Z323" s="1"/>
      <c r="AA323" s="1"/>
      <c r="AB323" s="1"/>
      <c r="AC323" s="1"/>
    </row>
    <row r="324" spans="24:29" x14ac:dyDescent="0.25">
      <c r="X324" s="1"/>
      <c r="Y324" s="1"/>
      <c r="Z324" s="1"/>
      <c r="AA324" s="1"/>
      <c r="AB324" s="1"/>
      <c r="AC324" s="1"/>
    </row>
    <row r="325" spans="24:29" x14ac:dyDescent="0.25">
      <c r="X325" s="1"/>
      <c r="Y325" s="1"/>
      <c r="Z325" s="1"/>
      <c r="AA325" s="1"/>
      <c r="AB325" s="1"/>
      <c r="AC325" s="1"/>
    </row>
    <row r="326" spans="24:29" x14ac:dyDescent="0.25">
      <c r="X326" s="1"/>
      <c r="Y326" s="1"/>
      <c r="Z326" s="1"/>
      <c r="AA326" s="1"/>
      <c r="AB326" s="1"/>
      <c r="AC326" s="1"/>
    </row>
    <row r="327" spans="24:29" x14ac:dyDescent="0.25">
      <c r="X327" s="1"/>
      <c r="Y327" s="1"/>
      <c r="Z327" s="1"/>
      <c r="AA327" s="1"/>
      <c r="AB327" s="1"/>
      <c r="AC327" s="1"/>
    </row>
    <row r="328" spans="24:29" x14ac:dyDescent="0.25">
      <c r="X328" s="1"/>
      <c r="Y328" s="1"/>
      <c r="Z328" s="1"/>
      <c r="AA328" s="1"/>
      <c r="AB328" s="1"/>
      <c r="AC328" s="1"/>
    </row>
    <row r="329" spans="24:29" x14ac:dyDescent="0.25">
      <c r="X329" s="1"/>
      <c r="Y329" s="1"/>
      <c r="Z329" s="1"/>
      <c r="AA329" s="1"/>
      <c r="AB329" s="1"/>
      <c r="AC329" s="1"/>
    </row>
    <row r="330" spans="24:29" x14ac:dyDescent="0.25">
      <c r="X330" s="1"/>
      <c r="Y330" s="1"/>
      <c r="Z330" s="1"/>
      <c r="AA330" s="1"/>
      <c r="AB330" s="1"/>
      <c r="AC330" s="1"/>
    </row>
    <row r="331" spans="24:29" x14ac:dyDescent="0.25">
      <c r="X331" s="1"/>
      <c r="Y331" s="1"/>
      <c r="Z331" s="1"/>
      <c r="AA331" s="1"/>
      <c r="AB331" s="1"/>
      <c r="AC331" s="1"/>
    </row>
    <row r="332" spans="24:29" x14ac:dyDescent="0.25">
      <c r="X332" s="1"/>
      <c r="Y332" s="1"/>
      <c r="Z332" s="1"/>
      <c r="AA332" s="1"/>
      <c r="AB332" s="1"/>
      <c r="AC332" s="1"/>
    </row>
    <row r="333" spans="24:29" x14ac:dyDescent="0.25">
      <c r="X333" s="1"/>
      <c r="Y333" s="1"/>
      <c r="Z333" s="1"/>
      <c r="AA333" s="1"/>
      <c r="AB333" s="1"/>
      <c r="AC333" s="1"/>
    </row>
    <row r="334" spans="24:29" x14ac:dyDescent="0.25">
      <c r="X334" s="1"/>
      <c r="Y334" s="1"/>
      <c r="Z334" s="1"/>
      <c r="AA334" s="1"/>
      <c r="AB334" s="1"/>
      <c r="AC334" s="1"/>
    </row>
    <row r="335" spans="24:29" x14ac:dyDescent="0.25">
      <c r="X335" s="1"/>
      <c r="Y335" s="1"/>
      <c r="Z335" s="1"/>
      <c r="AA335" s="1"/>
      <c r="AB335" s="1"/>
      <c r="AC335" s="1"/>
    </row>
    <row r="336" spans="24:29" x14ac:dyDescent="0.25">
      <c r="X336" s="1"/>
      <c r="Y336" s="1"/>
      <c r="Z336" s="1"/>
      <c r="AA336" s="1"/>
      <c r="AB336" s="1"/>
      <c r="AC336" s="1"/>
    </row>
    <row r="337" spans="24:29" x14ac:dyDescent="0.25">
      <c r="X337" s="1"/>
      <c r="Y337" s="1"/>
      <c r="Z337" s="1"/>
      <c r="AA337" s="1"/>
      <c r="AB337" s="1"/>
      <c r="AC337" s="1"/>
    </row>
    <row r="338" spans="24:29" x14ac:dyDescent="0.25">
      <c r="X338" s="1"/>
      <c r="Y338" s="1"/>
      <c r="Z338" s="1"/>
      <c r="AA338" s="1"/>
      <c r="AB338" s="1"/>
      <c r="AC338" s="1"/>
    </row>
    <row r="339" spans="24:29" x14ac:dyDescent="0.25">
      <c r="X339" s="1"/>
      <c r="Y339" s="1"/>
      <c r="Z339" s="1"/>
      <c r="AA339" s="1"/>
      <c r="AB339" s="1"/>
      <c r="AC339" s="1"/>
    </row>
    <row r="340" spans="24:29" x14ac:dyDescent="0.25">
      <c r="X340" s="1"/>
      <c r="Y340" s="1"/>
      <c r="Z340" s="1"/>
      <c r="AA340" s="1"/>
      <c r="AB340" s="1"/>
      <c r="AC340" s="1"/>
    </row>
    <row r="341" spans="24:29" x14ac:dyDescent="0.25">
      <c r="X341" s="1"/>
      <c r="Y341" s="1"/>
      <c r="Z341" s="1"/>
      <c r="AA341" s="1"/>
      <c r="AB341" s="1"/>
      <c r="AC341" s="1"/>
    </row>
    <row r="342" spans="24:29" x14ac:dyDescent="0.25">
      <c r="X342" s="1"/>
      <c r="Y342" s="1"/>
      <c r="Z342" s="1"/>
      <c r="AA342" s="1"/>
      <c r="AB342" s="1"/>
      <c r="AC342" s="1"/>
    </row>
    <row r="343" spans="24:29" x14ac:dyDescent="0.25">
      <c r="X343" s="1"/>
      <c r="Y343" s="1"/>
      <c r="Z343" s="1"/>
      <c r="AA343" s="1"/>
      <c r="AB343" s="1"/>
      <c r="AC343" s="1"/>
    </row>
    <row r="344" spans="24:29" x14ac:dyDescent="0.25">
      <c r="X344" s="1"/>
      <c r="Y344" s="1"/>
      <c r="Z344" s="1"/>
      <c r="AA344" s="1"/>
      <c r="AB344" s="1"/>
      <c r="AC344" s="1"/>
    </row>
    <row r="345" spans="24:29" x14ac:dyDescent="0.25">
      <c r="X345" s="1"/>
      <c r="Y345" s="1"/>
      <c r="Z345" s="1"/>
      <c r="AA345" s="1"/>
      <c r="AB345" s="1"/>
      <c r="AC345" s="1"/>
    </row>
    <row r="346" spans="24:29" x14ac:dyDescent="0.25">
      <c r="X346" s="1"/>
      <c r="Y346" s="1"/>
      <c r="Z346" s="1"/>
      <c r="AA346" s="1"/>
      <c r="AB346" s="1"/>
      <c r="AC346" s="1"/>
    </row>
    <row r="347" spans="24:29" x14ac:dyDescent="0.25">
      <c r="X347" s="1"/>
      <c r="Y347" s="1"/>
      <c r="Z347" s="1"/>
      <c r="AA347" s="1"/>
      <c r="AB347" s="1"/>
      <c r="AC347" s="1"/>
    </row>
    <row r="348" spans="24:29" x14ac:dyDescent="0.25">
      <c r="X348" s="1"/>
      <c r="Y348" s="1"/>
      <c r="Z348" s="1"/>
      <c r="AA348" s="1"/>
      <c r="AB348" s="1"/>
      <c r="AC348" s="1"/>
    </row>
    <row r="349" spans="24:29" x14ac:dyDescent="0.25">
      <c r="X349" s="1"/>
      <c r="Y349" s="1"/>
      <c r="Z349" s="1"/>
      <c r="AA349" s="1"/>
      <c r="AB349" s="1"/>
      <c r="AC349" s="1"/>
    </row>
    <row r="350" spans="24:29" x14ac:dyDescent="0.25">
      <c r="X350" s="1"/>
      <c r="Y350" s="1"/>
      <c r="Z350" s="1"/>
      <c r="AA350" s="1"/>
      <c r="AB350" s="1"/>
      <c r="AC350" s="1"/>
    </row>
    <row r="351" spans="24:29" x14ac:dyDescent="0.25">
      <c r="X351" s="1"/>
      <c r="Y351" s="1"/>
      <c r="Z351" s="1"/>
      <c r="AA351" s="1"/>
      <c r="AB351" s="1"/>
      <c r="AC351" s="1"/>
    </row>
    <row r="352" spans="24:29" x14ac:dyDescent="0.25">
      <c r="X352" s="1"/>
      <c r="Y352" s="1"/>
      <c r="Z352" s="1"/>
      <c r="AA352" s="1"/>
      <c r="AB352" s="1"/>
      <c r="AC352" s="1"/>
    </row>
    <row r="353" spans="24:29" x14ac:dyDescent="0.25">
      <c r="X353" s="1"/>
      <c r="Y353" s="1"/>
      <c r="Z353" s="1"/>
      <c r="AA353" s="1"/>
      <c r="AB353" s="1"/>
      <c r="AC353" s="1"/>
    </row>
    <row r="354" spans="24:29" x14ac:dyDescent="0.25">
      <c r="X354" s="1"/>
      <c r="Y354" s="1"/>
      <c r="Z354" s="1"/>
      <c r="AA354" s="1"/>
      <c r="AB354" s="1"/>
      <c r="AC354" s="1"/>
    </row>
    <row r="355" spans="24:29" x14ac:dyDescent="0.25">
      <c r="X355" s="1"/>
      <c r="Y355" s="1"/>
      <c r="Z355" s="1"/>
      <c r="AA355" s="1"/>
      <c r="AB355" s="1"/>
      <c r="AC355" s="1"/>
    </row>
    <row r="356" spans="24:29" x14ac:dyDescent="0.25">
      <c r="X356" s="1"/>
      <c r="Y356" s="1"/>
      <c r="Z356" s="1"/>
      <c r="AA356" s="1"/>
      <c r="AB356" s="1"/>
      <c r="AC356" s="1"/>
    </row>
    <row r="357" spans="24:29" x14ac:dyDescent="0.25">
      <c r="X357" s="1"/>
      <c r="Y357" s="1"/>
      <c r="Z357" s="1"/>
      <c r="AA357" s="1"/>
      <c r="AB357" s="1"/>
      <c r="AC357" s="1"/>
    </row>
    <row r="358" spans="24:29" x14ac:dyDescent="0.25">
      <c r="X358" s="1"/>
      <c r="Y358" s="1"/>
      <c r="Z358" s="1"/>
      <c r="AA358" s="1"/>
      <c r="AB358" s="1"/>
      <c r="AC358" s="1"/>
    </row>
    <row r="359" spans="24:29" x14ac:dyDescent="0.25">
      <c r="X359" s="1"/>
      <c r="Y359" s="1"/>
      <c r="Z359" s="1"/>
      <c r="AA359" s="1"/>
      <c r="AB359" s="1"/>
      <c r="AC359" s="1"/>
    </row>
    <row r="360" spans="24:29" x14ac:dyDescent="0.25">
      <c r="X360" s="1"/>
      <c r="Y360" s="1"/>
      <c r="Z360" s="1"/>
      <c r="AA360" s="1"/>
      <c r="AB360" s="1"/>
      <c r="AC360" s="1"/>
    </row>
    <row r="361" spans="24:29" x14ac:dyDescent="0.25">
      <c r="X361" s="1"/>
      <c r="Y361" s="1"/>
      <c r="Z361" s="1"/>
      <c r="AA361" s="1"/>
      <c r="AB361" s="1"/>
      <c r="AC361" s="1"/>
    </row>
    <row r="362" spans="24:29" x14ac:dyDescent="0.25">
      <c r="X362" s="1"/>
      <c r="Y362" s="1"/>
      <c r="Z362" s="1"/>
      <c r="AA362" s="1"/>
      <c r="AB362" s="1"/>
      <c r="AC362" s="1"/>
    </row>
    <row r="363" spans="24:29" x14ac:dyDescent="0.25">
      <c r="X363" s="1"/>
      <c r="Y363" s="1"/>
      <c r="Z363" s="1"/>
      <c r="AA363" s="1"/>
      <c r="AB363" s="1"/>
      <c r="AC363" s="1"/>
    </row>
    <row r="364" spans="24:29" x14ac:dyDescent="0.25">
      <c r="X364" s="1"/>
      <c r="Y364" s="1"/>
      <c r="Z364" s="1"/>
      <c r="AA364" s="1"/>
      <c r="AB364" s="1"/>
      <c r="AC364" s="1"/>
    </row>
    <row r="365" spans="24:29" x14ac:dyDescent="0.25">
      <c r="X365" s="1"/>
      <c r="Y365" s="1"/>
      <c r="Z365" s="1"/>
      <c r="AA365" s="1"/>
      <c r="AB365" s="1"/>
      <c r="AC365" s="1"/>
    </row>
    <row r="366" spans="24:29" x14ac:dyDescent="0.25">
      <c r="X366" s="1"/>
      <c r="Y366" s="1"/>
      <c r="Z366" s="1"/>
      <c r="AA366" s="1"/>
      <c r="AB366" s="1"/>
      <c r="AC366" s="1"/>
    </row>
    <row r="367" spans="24:29" x14ac:dyDescent="0.25">
      <c r="X367" s="1"/>
      <c r="Y367" s="1"/>
      <c r="Z367" s="1"/>
      <c r="AA367" s="1"/>
      <c r="AB367" s="1"/>
      <c r="AC367" s="1"/>
    </row>
    <row r="368" spans="24:29" x14ac:dyDescent="0.25">
      <c r="X368" s="1"/>
      <c r="Y368" s="1"/>
      <c r="Z368" s="1"/>
      <c r="AA368" s="1"/>
      <c r="AB368" s="1"/>
      <c r="AC368" s="1"/>
    </row>
    <row r="369" spans="24:29" x14ac:dyDescent="0.25">
      <c r="X369" s="1"/>
      <c r="Y369" s="1"/>
      <c r="Z369" s="1"/>
      <c r="AA369" s="1"/>
      <c r="AB369" s="1"/>
      <c r="AC369" s="1"/>
    </row>
    <row r="370" spans="24:29" x14ac:dyDescent="0.25">
      <c r="X370" s="1"/>
      <c r="Y370" s="1"/>
      <c r="Z370" s="1"/>
      <c r="AA370" s="1"/>
      <c r="AB370" s="1"/>
      <c r="AC370" s="1"/>
    </row>
    <row r="371" spans="24:29" x14ac:dyDescent="0.25">
      <c r="X371" s="1"/>
      <c r="Y371" s="1"/>
      <c r="Z371" s="1"/>
      <c r="AA371" s="1"/>
      <c r="AB371" s="1"/>
      <c r="AC371" s="1"/>
    </row>
    <row r="372" spans="24:29" x14ac:dyDescent="0.25">
      <c r="X372" s="1"/>
      <c r="Y372" s="1"/>
      <c r="Z372" s="1"/>
      <c r="AA372" s="1"/>
      <c r="AB372" s="1"/>
      <c r="AC372" s="1"/>
    </row>
    <row r="373" spans="24:29" x14ac:dyDescent="0.25">
      <c r="X373" s="1"/>
      <c r="Y373" s="1"/>
      <c r="Z373" s="1"/>
      <c r="AA373" s="1"/>
      <c r="AB373" s="1"/>
      <c r="AC373" s="1"/>
    </row>
    <row r="374" spans="24:29" x14ac:dyDescent="0.25">
      <c r="X374" s="1"/>
      <c r="Y374" s="1"/>
      <c r="Z374" s="1"/>
      <c r="AA374" s="1"/>
      <c r="AB374" s="1"/>
      <c r="AC374" s="1"/>
    </row>
    <row r="375" spans="24:29" x14ac:dyDescent="0.25">
      <c r="X375" s="1"/>
      <c r="Y375" s="1"/>
      <c r="Z375" s="1"/>
      <c r="AA375" s="1"/>
      <c r="AB375" s="1"/>
      <c r="AC375" s="1"/>
    </row>
    <row r="376" spans="24:29" x14ac:dyDescent="0.25">
      <c r="X376" s="1"/>
      <c r="Y376" s="1"/>
      <c r="Z376" s="1"/>
      <c r="AA376" s="1"/>
      <c r="AB376" s="1"/>
      <c r="AC376" s="1"/>
    </row>
    <row r="377" spans="24:29" x14ac:dyDescent="0.25">
      <c r="X377" s="1"/>
      <c r="Y377" s="1"/>
      <c r="Z377" s="1"/>
      <c r="AA377" s="1"/>
      <c r="AB377" s="1"/>
      <c r="AC377" s="1"/>
    </row>
    <row r="378" spans="24:29" x14ac:dyDescent="0.25">
      <c r="X378" s="1"/>
      <c r="Y378" s="1"/>
      <c r="Z378" s="1"/>
      <c r="AA378" s="1"/>
      <c r="AB378" s="1"/>
      <c r="AC378" s="1"/>
    </row>
    <row r="379" spans="24:29" x14ac:dyDescent="0.25">
      <c r="X379" s="1"/>
      <c r="Y379" s="1"/>
      <c r="Z379" s="1"/>
      <c r="AA379" s="1"/>
      <c r="AB379" s="1"/>
      <c r="AC379" s="1"/>
    </row>
    <row r="380" spans="24:29" x14ac:dyDescent="0.25">
      <c r="X380" s="1"/>
      <c r="Y380" s="1"/>
      <c r="Z380" s="1"/>
      <c r="AA380" s="1"/>
      <c r="AB380" s="1"/>
      <c r="AC380" s="1"/>
    </row>
    <row r="381" spans="24:29" x14ac:dyDescent="0.25">
      <c r="X381" s="1"/>
      <c r="Y381" s="1"/>
      <c r="Z381" s="1"/>
      <c r="AA381" s="1"/>
      <c r="AB381" s="1"/>
      <c r="AC381" s="1"/>
    </row>
    <row r="382" spans="24:29" x14ac:dyDescent="0.25">
      <c r="X382" s="1"/>
      <c r="Y382" s="1"/>
      <c r="Z382" s="1"/>
      <c r="AA382" s="1"/>
      <c r="AB382" s="1"/>
      <c r="AC382" s="1"/>
    </row>
    <row r="383" spans="24:29" x14ac:dyDescent="0.25">
      <c r="X383" s="1"/>
      <c r="Y383" s="1"/>
      <c r="Z383" s="1"/>
      <c r="AA383" s="1"/>
      <c r="AB383" s="1"/>
      <c r="AC383" s="1"/>
    </row>
    <row r="384" spans="24:29" x14ac:dyDescent="0.25">
      <c r="X384" s="1"/>
      <c r="Y384" s="1"/>
      <c r="Z384" s="1"/>
      <c r="AA384" s="1"/>
      <c r="AB384" s="1"/>
      <c r="AC384" s="1"/>
    </row>
    <row r="385" spans="24:29" x14ac:dyDescent="0.25">
      <c r="X385" s="1"/>
      <c r="Y385" s="1"/>
      <c r="Z385" s="1"/>
      <c r="AA385" s="1"/>
      <c r="AB385" s="1"/>
      <c r="AC385" s="1"/>
    </row>
    <row r="386" spans="24:29" x14ac:dyDescent="0.25">
      <c r="X386" s="1"/>
      <c r="Y386" s="1"/>
      <c r="Z386" s="1"/>
      <c r="AA386" s="1"/>
      <c r="AB386" s="1"/>
      <c r="AC386" s="1"/>
    </row>
    <row r="387" spans="24:29" x14ac:dyDescent="0.25">
      <c r="X387" s="1"/>
      <c r="Y387" s="1"/>
      <c r="Z387" s="1"/>
      <c r="AA387" s="1"/>
      <c r="AB387" s="1"/>
      <c r="AC387" s="1"/>
    </row>
    <row r="388" spans="24:29" x14ac:dyDescent="0.25">
      <c r="X388" s="1"/>
      <c r="Y388" s="1"/>
      <c r="Z388" s="1"/>
      <c r="AA388" s="1"/>
      <c r="AB388" s="1"/>
      <c r="AC388" s="1"/>
    </row>
    <row r="389" spans="24:29" x14ac:dyDescent="0.25">
      <c r="X389" s="1"/>
      <c r="Y389" s="1"/>
      <c r="Z389" s="1"/>
      <c r="AA389" s="1"/>
      <c r="AB389" s="1"/>
      <c r="AC389" s="1"/>
    </row>
    <row r="390" spans="24:29" x14ac:dyDescent="0.25">
      <c r="X390" s="1"/>
      <c r="Y390" s="1"/>
      <c r="Z390" s="1"/>
      <c r="AA390" s="1"/>
      <c r="AB390" s="1"/>
      <c r="AC390" s="1"/>
    </row>
    <row r="391" spans="24:29" x14ac:dyDescent="0.25">
      <c r="X391" s="1"/>
      <c r="Y391" s="1"/>
      <c r="Z391" s="1"/>
      <c r="AA391" s="1"/>
      <c r="AB391" s="1"/>
      <c r="AC391" s="1"/>
    </row>
    <row r="392" spans="24:29" x14ac:dyDescent="0.25">
      <c r="X392" s="1"/>
      <c r="Y392" s="1"/>
      <c r="Z392" s="1"/>
      <c r="AA392" s="1"/>
      <c r="AB392" s="1"/>
      <c r="AC392" s="1"/>
    </row>
    <row r="393" spans="24:29" x14ac:dyDescent="0.25">
      <c r="X393" s="1"/>
      <c r="Y393" s="1"/>
      <c r="Z393" s="1"/>
      <c r="AA393" s="1"/>
      <c r="AB393" s="1"/>
      <c r="AC393" s="1"/>
    </row>
    <row r="394" spans="24:29" x14ac:dyDescent="0.25">
      <c r="X394" s="1"/>
      <c r="Y394" s="1"/>
      <c r="Z394" s="1"/>
      <c r="AA394" s="1"/>
      <c r="AB394" s="1"/>
      <c r="AC394" s="1"/>
    </row>
    <row r="395" spans="24:29" x14ac:dyDescent="0.25">
      <c r="X395" s="1"/>
      <c r="Y395" s="1"/>
      <c r="Z395" s="1"/>
      <c r="AA395" s="1"/>
      <c r="AB395" s="1"/>
      <c r="AC395" s="1"/>
    </row>
    <row r="396" spans="24:29" x14ac:dyDescent="0.25">
      <c r="X396" s="1"/>
      <c r="Y396" s="1"/>
      <c r="Z396" s="1"/>
      <c r="AA396" s="1"/>
      <c r="AB396" s="1"/>
      <c r="AC396" s="1"/>
    </row>
    <row r="397" spans="24:29" x14ac:dyDescent="0.25">
      <c r="X397" s="1"/>
      <c r="Y397" s="1"/>
      <c r="Z397" s="1"/>
      <c r="AA397" s="1"/>
      <c r="AB397" s="1"/>
      <c r="AC397" s="1"/>
    </row>
    <row r="398" spans="24:29" x14ac:dyDescent="0.25">
      <c r="X398" s="1"/>
      <c r="Y398" s="1"/>
      <c r="Z398" s="1"/>
      <c r="AA398" s="1"/>
      <c r="AB398" s="1"/>
      <c r="AC398" s="1"/>
    </row>
    <row r="399" spans="24:29" x14ac:dyDescent="0.25">
      <c r="X399" s="1"/>
      <c r="Y399" s="1"/>
      <c r="Z399" s="1"/>
      <c r="AA399" s="1"/>
      <c r="AB399" s="1"/>
      <c r="AC399" s="1"/>
    </row>
    <row r="400" spans="24:29" x14ac:dyDescent="0.25">
      <c r="X400" s="1"/>
      <c r="Y400" s="1"/>
      <c r="Z400" s="1"/>
      <c r="AA400" s="1"/>
      <c r="AB400" s="1"/>
      <c r="AC400" s="1"/>
    </row>
    <row r="401" spans="24:29" x14ac:dyDescent="0.25">
      <c r="X401" s="1"/>
      <c r="Y401" s="1"/>
      <c r="Z401" s="1"/>
      <c r="AA401" s="1"/>
      <c r="AB401" s="1"/>
      <c r="AC401" s="1"/>
    </row>
    <row r="402" spans="24:29" x14ac:dyDescent="0.25">
      <c r="X402" s="1"/>
      <c r="Y402" s="1"/>
      <c r="Z402" s="1"/>
      <c r="AA402" s="1"/>
      <c r="AB402" s="1"/>
      <c r="AC402" s="1"/>
    </row>
    <row r="403" spans="24:29" x14ac:dyDescent="0.25">
      <c r="X403" s="1"/>
      <c r="Y403" s="1"/>
      <c r="Z403" s="1"/>
      <c r="AA403" s="1"/>
      <c r="AB403" s="1"/>
      <c r="AC403" s="1"/>
    </row>
    <row r="404" spans="24:29" x14ac:dyDescent="0.25">
      <c r="X404" s="1"/>
      <c r="Y404" s="1"/>
      <c r="Z404" s="1"/>
      <c r="AA404" s="1"/>
      <c r="AB404" s="1"/>
      <c r="AC404" s="1"/>
    </row>
    <row r="405" spans="24:29" x14ac:dyDescent="0.25">
      <c r="X405" s="1"/>
      <c r="Y405" s="1"/>
      <c r="Z405" s="1"/>
      <c r="AA405" s="1"/>
      <c r="AB405" s="1"/>
      <c r="AC405" s="1"/>
    </row>
    <row r="406" spans="24:29" x14ac:dyDescent="0.25">
      <c r="X406" s="1"/>
      <c r="Y406" s="1"/>
      <c r="Z406" s="1"/>
      <c r="AA406" s="1"/>
      <c r="AB406" s="1"/>
      <c r="AC406" s="1"/>
    </row>
    <row r="407" spans="24:29" x14ac:dyDescent="0.25">
      <c r="X407" s="1"/>
      <c r="Y407" s="1"/>
      <c r="Z407" s="1"/>
      <c r="AA407" s="1"/>
      <c r="AB407" s="1"/>
      <c r="AC407" s="1"/>
    </row>
    <row r="408" spans="24:29" x14ac:dyDescent="0.25">
      <c r="X408" s="1"/>
      <c r="Y408" s="1"/>
      <c r="Z408" s="1"/>
      <c r="AA408" s="1"/>
      <c r="AB408" s="1"/>
      <c r="AC408" s="1"/>
    </row>
    <row r="409" spans="24:29" x14ac:dyDescent="0.25">
      <c r="X409" s="1"/>
      <c r="Y409" s="1"/>
      <c r="Z409" s="1"/>
      <c r="AA409" s="1"/>
      <c r="AB409" s="1"/>
      <c r="AC409" s="1"/>
    </row>
    <row r="410" spans="24:29" x14ac:dyDescent="0.25">
      <c r="X410" s="1"/>
      <c r="Y410" s="1"/>
      <c r="Z410" s="1"/>
      <c r="AA410" s="1"/>
      <c r="AB410" s="1"/>
      <c r="AC410" s="1"/>
    </row>
    <row r="411" spans="24:29" x14ac:dyDescent="0.25">
      <c r="X411" s="1"/>
      <c r="Y411" s="1"/>
      <c r="Z411" s="1"/>
      <c r="AA411" s="1"/>
      <c r="AB411" s="1"/>
      <c r="AC411" s="1"/>
    </row>
    <row r="412" spans="24:29" x14ac:dyDescent="0.25">
      <c r="X412" s="1"/>
      <c r="Y412" s="1"/>
      <c r="Z412" s="1"/>
      <c r="AA412" s="1"/>
      <c r="AB412" s="1"/>
      <c r="AC412" s="1"/>
    </row>
    <row r="413" spans="24:29" x14ac:dyDescent="0.25">
      <c r="X413" s="1"/>
      <c r="Y413" s="1"/>
      <c r="Z413" s="1"/>
      <c r="AA413" s="1"/>
      <c r="AB413" s="1"/>
      <c r="AC413" s="1"/>
    </row>
    <row r="414" spans="24:29" x14ac:dyDescent="0.25">
      <c r="X414" s="1"/>
      <c r="Y414" s="1"/>
      <c r="Z414" s="1"/>
      <c r="AA414" s="1"/>
      <c r="AB414" s="1"/>
      <c r="AC414" s="1"/>
    </row>
    <row r="415" spans="24:29" x14ac:dyDescent="0.25">
      <c r="X415" s="1"/>
      <c r="Y415" s="1"/>
      <c r="Z415" s="1"/>
      <c r="AA415" s="1"/>
      <c r="AB415" s="1"/>
      <c r="AC415" s="1"/>
    </row>
    <row r="416" spans="24:29" x14ac:dyDescent="0.25">
      <c r="X416" s="1"/>
      <c r="Y416" s="1"/>
      <c r="Z416" s="1"/>
      <c r="AA416" s="1"/>
      <c r="AB416" s="1"/>
      <c r="AC416" s="1"/>
    </row>
    <row r="417" spans="24:29" x14ac:dyDescent="0.25">
      <c r="X417" s="1"/>
      <c r="Y417" s="1"/>
      <c r="Z417" s="1"/>
      <c r="AA417" s="1"/>
      <c r="AB417" s="1"/>
      <c r="AC417" s="1"/>
    </row>
    <row r="418" spans="24:29" x14ac:dyDescent="0.25">
      <c r="X418" s="1"/>
      <c r="Y418" s="1"/>
      <c r="Z418" s="1"/>
      <c r="AA418" s="1"/>
      <c r="AB418" s="1"/>
      <c r="AC418" s="1"/>
    </row>
    <row r="419" spans="24:29" x14ac:dyDescent="0.25">
      <c r="X419" s="1"/>
      <c r="Y419" s="1"/>
      <c r="Z419" s="1"/>
      <c r="AA419" s="1"/>
      <c r="AB419" s="1"/>
      <c r="AC419" s="1"/>
    </row>
    <row r="420" spans="24:29" x14ac:dyDescent="0.25">
      <c r="X420" s="1"/>
      <c r="Y420" s="1"/>
      <c r="Z420" s="1"/>
      <c r="AA420" s="1"/>
      <c r="AB420" s="1"/>
      <c r="AC420" s="1"/>
    </row>
    <row r="421" spans="24:29" x14ac:dyDescent="0.25">
      <c r="X421" s="1"/>
      <c r="Y421" s="1"/>
      <c r="Z421" s="1"/>
      <c r="AA421" s="1"/>
      <c r="AB421" s="1"/>
      <c r="AC421" s="1"/>
    </row>
    <row r="422" spans="24:29" x14ac:dyDescent="0.25">
      <c r="X422" s="1"/>
      <c r="Y422" s="1"/>
      <c r="Z422" s="1"/>
      <c r="AA422" s="1"/>
      <c r="AB422" s="1"/>
      <c r="AC422" s="1"/>
    </row>
    <row r="423" spans="24:29" x14ac:dyDescent="0.25">
      <c r="X423" s="1"/>
      <c r="Y423" s="1"/>
      <c r="Z423" s="1"/>
      <c r="AA423" s="1"/>
      <c r="AB423" s="1"/>
      <c r="AC423" s="1"/>
    </row>
    <row r="424" spans="24:29" x14ac:dyDescent="0.25">
      <c r="X424" s="1"/>
      <c r="Y424" s="1"/>
      <c r="Z424" s="1"/>
      <c r="AA424" s="1"/>
      <c r="AB424" s="1"/>
      <c r="AC424" s="1"/>
    </row>
    <row r="425" spans="24:29" x14ac:dyDescent="0.25">
      <c r="X425" s="1"/>
      <c r="Y425" s="1"/>
      <c r="Z425" s="1"/>
      <c r="AA425" s="1"/>
      <c r="AB425" s="1"/>
      <c r="AC425" s="1"/>
    </row>
    <row r="426" spans="24:29" x14ac:dyDescent="0.25">
      <c r="X426" s="1"/>
      <c r="Y426" s="1"/>
      <c r="Z426" s="1"/>
      <c r="AA426" s="1"/>
      <c r="AB426" s="1"/>
      <c r="AC426" s="1"/>
    </row>
    <row r="427" spans="24:29" x14ac:dyDescent="0.25">
      <c r="X427" s="1"/>
      <c r="Y427" s="1"/>
      <c r="Z427" s="1"/>
      <c r="AA427" s="1"/>
      <c r="AB427" s="1"/>
      <c r="AC427" s="1"/>
    </row>
    <row r="428" spans="24:29" x14ac:dyDescent="0.25">
      <c r="X428" s="1"/>
      <c r="Y428" s="1"/>
      <c r="Z428" s="1"/>
      <c r="AA428" s="1"/>
      <c r="AB428" s="1"/>
      <c r="AC428" s="1"/>
    </row>
    <row r="429" spans="24:29" x14ac:dyDescent="0.25">
      <c r="X429" s="1"/>
      <c r="Y429" s="1"/>
      <c r="Z429" s="1"/>
      <c r="AA429" s="1"/>
      <c r="AB429" s="1"/>
      <c r="AC429" s="1"/>
    </row>
    <row r="430" spans="24:29" x14ac:dyDescent="0.25">
      <c r="X430" s="1"/>
      <c r="Y430" s="1"/>
      <c r="Z430" s="1"/>
      <c r="AA430" s="1"/>
      <c r="AB430" s="1"/>
      <c r="AC430" s="1"/>
    </row>
    <row r="431" spans="24:29" x14ac:dyDescent="0.25">
      <c r="X431" s="1"/>
      <c r="Y431" s="1"/>
      <c r="Z431" s="1"/>
      <c r="AA431" s="1"/>
      <c r="AB431" s="1"/>
      <c r="AC431" s="1"/>
    </row>
    <row r="432" spans="24:29" x14ac:dyDescent="0.25">
      <c r="X432" s="1"/>
      <c r="Y432" s="1"/>
      <c r="Z432" s="1"/>
      <c r="AA432" s="1"/>
      <c r="AB432" s="1"/>
      <c r="AC432" s="1"/>
    </row>
    <row r="433" spans="24:29" x14ac:dyDescent="0.25">
      <c r="X433" s="1"/>
      <c r="Y433" s="1"/>
      <c r="Z433" s="1"/>
      <c r="AA433" s="1"/>
      <c r="AB433" s="1"/>
      <c r="AC433" s="1"/>
    </row>
    <row r="434" spans="24:29" x14ac:dyDescent="0.25">
      <c r="X434" s="1"/>
      <c r="Y434" s="1"/>
      <c r="Z434" s="1"/>
      <c r="AA434" s="1"/>
      <c r="AB434" s="1"/>
      <c r="AC434" s="1"/>
    </row>
    <row r="435" spans="24:29" x14ac:dyDescent="0.25">
      <c r="X435" s="1"/>
      <c r="Y435" s="1"/>
      <c r="Z435" s="1"/>
      <c r="AA435" s="1"/>
      <c r="AB435" s="1"/>
      <c r="AC435" s="1"/>
    </row>
    <row r="436" spans="24:29" x14ac:dyDescent="0.25">
      <c r="X436" s="1"/>
      <c r="Y436" s="1"/>
      <c r="Z436" s="1"/>
      <c r="AA436" s="1"/>
      <c r="AB436" s="1"/>
      <c r="AC436" s="1"/>
    </row>
    <row r="437" spans="24:29" x14ac:dyDescent="0.25">
      <c r="X437" s="1"/>
      <c r="Y437" s="1"/>
      <c r="Z437" s="1"/>
      <c r="AA437" s="1"/>
      <c r="AB437" s="1"/>
      <c r="AC437" s="1"/>
    </row>
    <row r="438" spans="24:29" x14ac:dyDescent="0.25">
      <c r="X438" s="1"/>
      <c r="Y438" s="1"/>
      <c r="Z438" s="1"/>
      <c r="AA438" s="1"/>
      <c r="AB438" s="1"/>
      <c r="AC438" s="1"/>
    </row>
    <row r="439" spans="24:29" x14ac:dyDescent="0.25">
      <c r="X439" s="1"/>
      <c r="Y439" s="1"/>
      <c r="Z439" s="1"/>
      <c r="AA439" s="1"/>
      <c r="AB439" s="1"/>
      <c r="AC439" s="1"/>
    </row>
    <row r="440" spans="24:29" x14ac:dyDescent="0.25">
      <c r="X440" s="1"/>
      <c r="Y440" s="1"/>
      <c r="Z440" s="1"/>
      <c r="AA440" s="1"/>
      <c r="AB440" s="1"/>
      <c r="AC440" s="1"/>
    </row>
    <row r="441" spans="24:29" x14ac:dyDescent="0.25">
      <c r="X441" s="1"/>
      <c r="Y441" s="1"/>
      <c r="Z441" s="1"/>
      <c r="AA441" s="1"/>
      <c r="AB441" s="1"/>
      <c r="AC441" s="1"/>
    </row>
    <row r="442" spans="24:29" x14ac:dyDescent="0.25">
      <c r="X442" s="1"/>
      <c r="Y442" s="1"/>
      <c r="Z442" s="1"/>
      <c r="AA442" s="1"/>
      <c r="AB442" s="1"/>
      <c r="AC442" s="1"/>
    </row>
    <row r="443" spans="24:29" x14ac:dyDescent="0.25">
      <c r="X443" s="1"/>
      <c r="Y443" s="1"/>
      <c r="Z443" s="1"/>
      <c r="AA443" s="1"/>
      <c r="AB443" s="1"/>
      <c r="AC443" s="1"/>
    </row>
    <row r="444" spans="24:29" x14ac:dyDescent="0.25">
      <c r="X444" s="1"/>
      <c r="Y444" s="1"/>
      <c r="Z444" s="1"/>
      <c r="AA444" s="1"/>
      <c r="AB444" s="1"/>
      <c r="AC444" s="1"/>
    </row>
    <row r="445" spans="24:29" x14ac:dyDescent="0.25">
      <c r="X445" s="1"/>
      <c r="Y445" s="1"/>
      <c r="Z445" s="1"/>
      <c r="AA445" s="1"/>
      <c r="AB445" s="1"/>
      <c r="AC445" s="1"/>
    </row>
    <row r="446" spans="24:29" x14ac:dyDescent="0.25">
      <c r="X446" s="1"/>
      <c r="Y446" s="1"/>
      <c r="Z446" s="1"/>
      <c r="AA446" s="1"/>
      <c r="AB446" s="1"/>
      <c r="AC446" s="1"/>
    </row>
    <row r="447" spans="24:29" x14ac:dyDescent="0.25">
      <c r="X447" s="1"/>
      <c r="Y447" s="1"/>
      <c r="Z447" s="1"/>
      <c r="AA447" s="1"/>
      <c r="AB447" s="1"/>
      <c r="AC447" s="1"/>
    </row>
    <row r="448" spans="24:29" x14ac:dyDescent="0.25">
      <c r="X448" s="1"/>
      <c r="Y448" s="1"/>
      <c r="Z448" s="1"/>
      <c r="AA448" s="1"/>
      <c r="AB448" s="1"/>
      <c r="AC448" s="1"/>
    </row>
    <row r="449" spans="24:29" x14ac:dyDescent="0.25">
      <c r="X449" s="1"/>
      <c r="Y449" s="1"/>
      <c r="Z449" s="1"/>
      <c r="AA449" s="1"/>
      <c r="AB449" s="1"/>
      <c r="AC449" s="1"/>
    </row>
    <row r="450" spans="24:29" x14ac:dyDescent="0.25">
      <c r="X450" s="1"/>
      <c r="Y450" s="1"/>
      <c r="Z450" s="1"/>
      <c r="AA450" s="1"/>
      <c r="AB450" s="1"/>
      <c r="AC450" s="1"/>
    </row>
    <row r="451" spans="24:29" x14ac:dyDescent="0.25">
      <c r="X451" s="1"/>
      <c r="Y451" s="1"/>
      <c r="Z451" s="1"/>
      <c r="AA451" s="1"/>
      <c r="AB451" s="1"/>
      <c r="AC451" s="1"/>
    </row>
    <row r="452" spans="24:29" x14ac:dyDescent="0.25">
      <c r="X452" s="1"/>
      <c r="Y452" s="1"/>
      <c r="Z452" s="1"/>
      <c r="AA452" s="1"/>
      <c r="AB452" s="1"/>
      <c r="AC452" s="1"/>
    </row>
    <row r="453" spans="24:29" x14ac:dyDescent="0.25">
      <c r="X453" s="1"/>
      <c r="Y453" s="1"/>
      <c r="Z453" s="1"/>
      <c r="AA453" s="1"/>
      <c r="AB453" s="1"/>
      <c r="AC453" s="1"/>
    </row>
    <row r="454" spans="24:29" x14ac:dyDescent="0.25">
      <c r="X454" s="1"/>
      <c r="Y454" s="1"/>
      <c r="Z454" s="1"/>
      <c r="AA454" s="1"/>
      <c r="AB454" s="1"/>
      <c r="AC454" s="1"/>
    </row>
    <row r="455" spans="24:29" x14ac:dyDescent="0.25">
      <c r="X455" s="1"/>
      <c r="Y455" s="1"/>
      <c r="Z455" s="1"/>
      <c r="AA455" s="1"/>
      <c r="AB455" s="1"/>
      <c r="AC455" s="1"/>
    </row>
    <row r="456" spans="24:29" x14ac:dyDescent="0.25">
      <c r="X456" s="1"/>
      <c r="Y456" s="1"/>
      <c r="Z456" s="1"/>
      <c r="AA456" s="1"/>
      <c r="AB456" s="1"/>
      <c r="AC456" s="1"/>
    </row>
    <row r="457" spans="24:29" x14ac:dyDescent="0.25">
      <c r="X457" s="1"/>
      <c r="Y457" s="1"/>
      <c r="Z457" s="1"/>
      <c r="AA457" s="1"/>
      <c r="AB457" s="1"/>
      <c r="AC457" s="1"/>
    </row>
    <row r="458" spans="24:29" x14ac:dyDescent="0.25">
      <c r="X458" s="1"/>
      <c r="Y458" s="1"/>
      <c r="Z458" s="1"/>
      <c r="AA458" s="1"/>
      <c r="AB458" s="1"/>
      <c r="AC458" s="1"/>
    </row>
    <row r="459" spans="24:29" x14ac:dyDescent="0.25">
      <c r="X459" s="1"/>
      <c r="Y459" s="1"/>
      <c r="Z459" s="1"/>
      <c r="AA459" s="1"/>
      <c r="AB459" s="1"/>
      <c r="AC459" s="1"/>
    </row>
    <row r="460" spans="24:29" x14ac:dyDescent="0.25">
      <c r="X460" s="1"/>
      <c r="Y460" s="1"/>
      <c r="Z460" s="1"/>
      <c r="AA460" s="1"/>
      <c r="AB460" s="1"/>
      <c r="AC460" s="1"/>
    </row>
    <row r="461" spans="24:29" x14ac:dyDescent="0.25">
      <c r="X461" s="1"/>
      <c r="Y461" s="1"/>
      <c r="Z461" s="1"/>
      <c r="AA461" s="1"/>
      <c r="AB461" s="1"/>
      <c r="AC461" s="1"/>
    </row>
    <row r="462" spans="24:29" x14ac:dyDescent="0.25">
      <c r="X462" s="1"/>
      <c r="Y462" s="1"/>
      <c r="Z462" s="1"/>
      <c r="AA462" s="1"/>
      <c r="AB462" s="1"/>
      <c r="AC462" s="1"/>
    </row>
    <row r="463" spans="24:29" x14ac:dyDescent="0.25">
      <c r="X463" s="1"/>
      <c r="Y463" s="1"/>
      <c r="Z463" s="1"/>
      <c r="AA463" s="1"/>
      <c r="AB463" s="1"/>
      <c r="AC463" s="1"/>
    </row>
    <row r="464" spans="24:29" x14ac:dyDescent="0.25">
      <c r="X464" s="1"/>
      <c r="Y464" s="1"/>
      <c r="Z464" s="1"/>
      <c r="AA464" s="1"/>
      <c r="AB464" s="1"/>
      <c r="AC464" s="1"/>
    </row>
    <row r="465" spans="24:29" x14ac:dyDescent="0.25">
      <c r="X465" s="1"/>
      <c r="Y465" s="1"/>
      <c r="Z465" s="1"/>
      <c r="AA465" s="1"/>
      <c r="AB465" s="1"/>
      <c r="AC465" s="1"/>
    </row>
    <row r="466" spans="24:29" x14ac:dyDescent="0.25">
      <c r="X466" s="1"/>
      <c r="Y466" s="1"/>
      <c r="Z466" s="1"/>
      <c r="AA466" s="1"/>
      <c r="AB466" s="1"/>
      <c r="AC466" s="1"/>
    </row>
    <row r="467" spans="24:29" x14ac:dyDescent="0.25">
      <c r="X467" s="1"/>
      <c r="Y467" s="1"/>
      <c r="Z467" s="1"/>
      <c r="AA467" s="1"/>
      <c r="AB467" s="1"/>
      <c r="AC467" s="1"/>
    </row>
    <row r="468" spans="24:29" x14ac:dyDescent="0.25">
      <c r="X468" s="1"/>
      <c r="Y468" s="1"/>
      <c r="Z468" s="1"/>
      <c r="AA468" s="1"/>
      <c r="AB468" s="1"/>
      <c r="AC468" s="1"/>
    </row>
    <row r="469" spans="24:29" x14ac:dyDescent="0.25">
      <c r="X469" s="1"/>
      <c r="Y469" s="1"/>
      <c r="Z469" s="1"/>
      <c r="AA469" s="1"/>
      <c r="AB469" s="1"/>
      <c r="AC469" s="1"/>
    </row>
    <row r="470" spans="24:29" x14ac:dyDescent="0.25">
      <c r="X470" s="1"/>
      <c r="Y470" s="1"/>
      <c r="Z470" s="1"/>
      <c r="AA470" s="1"/>
      <c r="AB470" s="1"/>
      <c r="AC470" s="1"/>
    </row>
    <row r="471" spans="24:29" x14ac:dyDescent="0.25">
      <c r="X471" s="1"/>
      <c r="Y471" s="1"/>
      <c r="Z471" s="1"/>
      <c r="AA471" s="1"/>
      <c r="AB471" s="1"/>
      <c r="AC471" s="1"/>
    </row>
    <row r="472" spans="24:29" x14ac:dyDescent="0.25">
      <c r="X472" s="1"/>
      <c r="Y472" s="1"/>
      <c r="Z472" s="1"/>
      <c r="AA472" s="1"/>
      <c r="AB472" s="1"/>
      <c r="AC472" s="1"/>
    </row>
    <row r="473" spans="24:29" x14ac:dyDescent="0.25">
      <c r="X473" s="1"/>
      <c r="Y473" s="1"/>
      <c r="Z473" s="1"/>
      <c r="AA473" s="1"/>
      <c r="AB473" s="1"/>
      <c r="AC473" s="1"/>
    </row>
    <row r="474" spans="24:29" x14ac:dyDescent="0.25">
      <c r="X474" s="1"/>
      <c r="Y474" s="1"/>
      <c r="Z474" s="1"/>
      <c r="AA474" s="1"/>
      <c r="AB474" s="1"/>
      <c r="AC474" s="1"/>
    </row>
    <row r="475" spans="24:29" x14ac:dyDescent="0.25">
      <c r="X475" s="1"/>
      <c r="Y475" s="1"/>
      <c r="Z475" s="1"/>
      <c r="AA475" s="1"/>
      <c r="AB475" s="1"/>
      <c r="AC475" s="1"/>
    </row>
    <row r="476" spans="24:29" x14ac:dyDescent="0.25">
      <c r="X476" s="1"/>
      <c r="Y476" s="1"/>
      <c r="Z476" s="1"/>
      <c r="AA476" s="1"/>
      <c r="AB476" s="1"/>
      <c r="AC476" s="1"/>
    </row>
    <row r="477" spans="24:29" x14ac:dyDescent="0.25">
      <c r="X477" s="1"/>
      <c r="Y477" s="1"/>
      <c r="Z477" s="1"/>
      <c r="AA477" s="1"/>
      <c r="AB477" s="1"/>
      <c r="AC477" s="1"/>
    </row>
    <row r="478" spans="24:29" x14ac:dyDescent="0.25">
      <c r="X478" s="1"/>
      <c r="Y478" s="1"/>
      <c r="Z478" s="1"/>
      <c r="AA478" s="1"/>
      <c r="AB478" s="1"/>
      <c r="AC478" s="1"/>
    </row>
    <row r="479" spans="24:29" x14ac:dyDescent="0.25">
      <c r="X479" s="1"/>
      <c r="Y479" s="1"/>
      <c r="Z479" s="1"/>
      <c r="AA479" s="1"/>
      <c r="AB479" s="1"/>
      <c r="AC479" s="1"/>
    </row>
    <row r="480" spans="24:29" x14ac:dyDescent="0.25">
      <c r="X480" s="1"/>
      <c r="Y480" s="1"/>
      <c r="Z480" s="1"/>
      <c r="AA480" s="1"/>
      <c r="AB480" s="1"/>
      <c r="AC480" s="1"/>
    </row>
    <row r="481" spans="24:29" x14ac:dyDescent="0.25">
      <c r="X481" s="1"/>
      <c r="Y481" s="1"/>
      <c r="Z481" s="1"/>
      <c r="AA481" s="1"/>
      <c r="AB481" s="1"/>
      <c r="AC481" s="1"/>
    </row>
    <row r="482" spans="24:29" x14ac:dyDescent="0.25">
      <c r="X482" s="1"/>
      <c r="Y482" s="1"/>
      <c r="Z482" s="1"/>
      <c r="AA482" s="1"/>
      <c r="AB482" s="1"/>
      <c r="AC482" s="1"/>
    </row>
    <row r="483" spans="24:29" x14ac:dyDescent="0.25">
      <c r="X483" s="1"/>
      <c r="Y483" s="1"/>
      <c r="Z483" s="1"/>
      <c r="AA483" s="1"/>
      <c r="AB483" s="1"/>
      <c r="AC483" s="1"/>
    </row>
    <row r="484" spans="24:29" x14ac:dyDescent="0.25">
      <c r="X484" s="1"/>
      <c r="Y484" s="1"/>
      <c r="Z484" s="1"/>
      <c r="AA484" s="1"/>
      <c r="AB484" s="1"/>
      <c r="AC484" s="1"/>
    </row>
    <row r="485" spans="24:29" x14ac:dyDescent="0.25">
      <c r="X485" s="1"/>
      <c r="Y485" s="1"/>
      <c r="Z485" s="1"/>
      <c r="AA485" s="1"/>
      <c r="AB485" s="1"/>
      <c r="AC485" s="1"/>
    </row>
    <row r="486" spans="24:29" x14ac:dyDescent="0.25">
      <c r="X486" s="1"/>
      <c r="Y486" s="1"/>
      <c r="Z486" s="1"/>
      <c r="AA486" s="1"/>
      <c r="AB486" s="1"/>
      <c r="AC486" s="1"/>
    </row>
    <row r="487" spans="24:29" x14ac:dyDescent="0.25">
      <c r="X487" s="1"/>
      <c r="Y487" s="1"/>
      <c r="Z487" s="1"/>
      <c r="AA487" s="1"/>
      <c r="AB487" s="1"/>
      <c r="AC487" s="1"/>
    </row>
    <row r="488" spans="24:29" x14ac:dyDescent="0.25">
      <c r="X488" s="1"/>
      <c r="Y488" s="1"/>
      <c r="Z488" s="1"/>
      <c r="AA488" s="1"/>
      <c r="AB488" s="1"/>
      <c r="AC488" s="1"/>
    </row>
    <row r="489" spans="24:29" x14ac:dyDescent="0.25">
      <c r="X489" s="1"/>
      <c r="Y489" s="1"/>
      <c r="Z489" s="1"/>
      <c r="AA489" s="1"/>
      <c r="AB489" s="1"/>
      <c r="AC489" s="1"/>
    </row>
    <row r="490" spans="24:29" x14ac:dyDescent="0.25">
      <c r="X490" s="1"/>
      <c r="Y490" s="1"/>
      <c r="Z490" s="1"/>
      <c r="AA490" s="1"/>
      <c r="AB490" s="1"/>
      <c r="AC490" s="1"/>
    </row>
    <row r="491" spans="24:29" x14ac:dyDescent="0.25">
      <c r="X491" s="1"/>
      <c r="Y491" s="1"/>
      <c r="Z491" s="1"/>
      <c r="AA491" s="1"/>
      <c r="AB491" s="1"/>
      <c r="AC491" s="1"/>
    </row>
    <row r="492" spans="24:29" x14ac:dyDescent="0.25">
      <c r="X492" s="1"/>
      <c r="Y492" s="1"/>
      <c r="Z492" s="1"/>
      <c r="AA492" s="1"/>
      <c r="AB492" s="1"/>
      <c r="AC492" s="1"/>
    </row>
    <row r="493" spans="24:29" x14ac:dyDescent="0.25">
      <c r="X493" s="1"/>
      <c r="Y493" s="1"/>
      <c r="Z493" s="1"/>
      <c r="AA493" s="1"/>
      <c r="AB493" s="1"/>
      <c r="AC493" s="1"/>
    </row>
    <row r="494" spans="24:29" x14ac:dyDescent="0.25">
      <c r="X494" s="1"/>
      <c r="Y494" s="1"/>
      <c r="Z494" s="1"/>
      <c r="AA494" s="1"/>
      <c r="AB494" s="1"/>
      <c r="AC494" s="1"/>
    </row>
    <row r="495" spans="24:29" x14ac:dyDescent="0.25">
      <c r="X495" s="1"/>
      <c r="Y495" s="1"/>
      <c r="Z495" s="1"/>
      <c r="AA495" s="1"/>
      <c r="AB495" s="1"/>
      <c r="AC495" s="1"/>
    </row>
    <row r="496" spans="24:29" x14ac:dyDescent="0.25">
      <c r="X496" s="1"/>
      <c r="Y496" s="1"/>
      <c r="Z496" s="1"/>
      <c r="AA496" s="1"/>
      <c r="AB496" s="1"/>
      <c r="AC496" s="1"/>
    </row>
    <row r="497" spans="24:29" x14ac:dyDescent="0.25">
      <c r="X497" s="1"/>
      <c r="Y497" s="1"/>
      <c r="Z497" s="1"/>
      <c r="AA497" s="1"/>
      <c r="AB497" s="1"/>
      <c r="AC497" s="1"/>
    </row>
    <row r="498" spans="24:29" x14ac:dyDescent="0.25">
      <c r="X498" s="1"/>
      <c r="Y498" s="1"/>
      <c r="Z498" s="1"/>
      <c r="AA498" s="1"/>
      <c r="AB498" s="1"/>
      <c r="AC498" s="1"/>
    </row>
    <row r="499" spans="24:29" x14ac:dyDescent="0.25">
      <c r="X499" s="1"/>
      <c r="Y499" s="1"/>
      <c r="Z499" s="1"/>
      <c r="AA499" s="1"/>
      <c r="AB499" s="1"/>
      <c r="AC499" s="1"/>
    </row>
    <row r="500" spans="24:29" x14ac:dyDescent="0.25">
      <c r="X500" s="1"/>
      <c r="Y500" s="1"/>
      <c r="Z500" s="1"/>
      <c r="AA500" s="1"/>
      <c r="AB500" s="1"/>
      <c r="AC500" s="1"/>
    </row>
    <row r="501" spans="24:29" x14ac:dyDescent="0.25">
      <c r="X501" s="1"/>
      <c r="Y501" s="1"/>
      <c r="Z501" s="1"/>
      <c r="AA501" s="1"/>
      <c r="AB501" s="1"/>
      <c r="AC501" s="1"/>
    </row>
    <row r="502" spans="24:29" x14ac:dyDescent="0.25">
      <c r="X502" s="1"/>
      <c r="Y502" s="1"/>
      <c r="Z502" s="1"/>
      <c r="AA502" s="1"/>
      <c r="AB502" s="1"/>
      <c r="AC502" s="1"/>
    </row>
    <row r="503" spans="24:29" x14ac:dyDescent="0.25">
      <c r="X503" s="1"/>
      <c r="Y503" s="1"/>
      <c r="Z503" s="1"/>
      <c r="AA503" s="1"/>
      <c r="AB503" s="1"/>
      <c r="AC503" s="1"/>
    </row>
    <row r="504" spans="24:29" x14ac:dyDescent="0.25">
      <c r="X504" s="1"/>
      <c r="Y504" s="1"/>
      <c r="Z504" s="1"/>
      <c r="AA504" s="1"/>
      <c r="AB504" s="1"/>
      <c r="AC504" s="1"/>
    </row>
    <row r="505" spans="24:29" x14ac:dyDescent="0.25">
      <c r="X505" s="1"/>
      <c r="Y505" s="1"/>
      <c r="Z505" s="1"/>
      <c r="AA505" s="1"/>
      <c r="AB505" s="1"/>
      <c r="AC505" s="1"/>
    </row>
    <row r="506" spans="24:29" x14ac:dyDescent="0.25">
      <c r="X506" s="1"/>
      <c r="Y506" s="1"/>
      <c r="Z506" s="1"/>
      <c r="AA506" s="1"/>
      <c r="AB506" s="1"/>
      <c r="AC506" s="1"/>
    </row>
    <row r="507" spans="24:29" x14ac:dyDescent="0.25">
      <c r="X507" s="1"/>
      <c r="Y507" s="1"/>
      <c r="Z507" s="1"/>
      <c r="AA507" s="1"/>
      <c r="AB507" s="1"/>
      <c r="AC507" s="1"/>
    </row>
    <row r="508" spans="24:29" x14ac:dyDescent="0.25">
      <c r="X508" s="1"/>
      <c r="Y508" s="1"/>
      <c r="Z508" s="1"/>
      <c r="AA508" s="1"/>
      <c r="AB508" s="1"/>
      <c r="AC508" s="1"/>
    </row>
    <row r="509" spans="24:29" x14ac:dyDescent="0.25">
      <c r="X509" s="1"/>
      <c r="Y509" s="1"/>
      <c r="Z509" s="1"/>
      <c r="AA509" s="1"/>
      <c r="AB509" s="1"/>
      <c r="AC509" s="1"/>
    </row>
    <row r="510" spans="24:29" x14ac:dyDescent="0.25">
      <c r="X510" s="1"/>
      <c r="Y510" s="1"/>
      <c r="Z510" s="1"/>
      <c r="AA510" s="1"/>
      <c r="AB510" s="1"/>
      <c r="AC510" s="1"/>
    </row>
    <row r="511" spans="24:29" x14ac:dyDescent="0.25">
      <c r="X511" s="1"/>
      <c r="Y511" s="1"/>
      <c r="Z511" s="1"/>
      <c r="AA511" s="1"/>
      <c r="AB511" s="1"/>
      <c r="AC511" s="1"/>
    </row>
    <row r="512" spans="24:29" x14ac:dyDescent="0.25">
      <c r="X512" s="1"/>
      <c r="Y512" s="1"/>
      <c r="Z512" s="1"/>
      <c r="AA512" s="1"/>
      <c r="AB512" s="1"/>
      <c r="AC512" s="1"/>
    </row>
    <row r="513" spans="24:29" x14ac:dyDescent="0.25">
      <c r="X513" s="1"/>
      <c r="Y513" s="1"/>
      <c r="Z513" s="1"/>
      <c r="AA513" s="1"/>
      <c r="AB513" s="1"/>
      <c r="AC513" s="1"/>
    </row>
    <row r="514" spans="24:29" x14ac:dyDescent="0.25">
      <c r="X514" s="1"/>
      <c r="Y514" s="1"/>
      <c r="Z514" s="1"/>
      <c r="AA514" s="1"/>
      <c r="AB514" s="1"/>
      <c r="AC514" s="1"/>
    </row>
    <row r="515" spans="24:29" x14ac:dyDescent="0.25">
      <c r="X515" s="1"/>
      <c r="Y515" s="1"/>
      <c r="Z515" s="1"/>
      <c r="AA515" s="1"/>
      <c r="AB515" s="1"/>
      <c r="AC515" s="1"/>
    </row>
    <row r="516" spans="24:29" x14ac:dyDescent="0.25">
      <c r="X516" s="1"/>
      <c r="Y516" s="1"/>
      <c r="Z516" s="1"/>
      <c r="AA516" s="1"/>
      <c r="AB516" s="1"/>
      <c r="AC516" s="1"/>
    </row>
    <row r="517" spans="24:29" x14ac:dyDescent="0.25">
      <c r="X517" s="1"/>
      <c r="Y517" s="1"/>
      <c r="Z517" s="1"/>
      <c r="AA517" s="1"/>
      <c r="AB517" s="1"/>
      <c r="AC517" s="1"/>
    </row>
    <row r="518" spans="24:29" x14ac:dyDescent="0.25">
      <c r="X518" s="1"/>
      <c r="Y518" s="1"/>
      <c r="Z518" s="1"/>
      <c r="AA518" s="1"/>
      <c r="AB518" s="1"/>
      <c r="AC518" s="1"/>
    </row>
    <row r="519" spans="24:29" x14ac:dyDescent="0.25">
      <c r="X519" s="1"/>
      <c r="Y519" s="1"/>
      <c r="Z519" s="1"/>
      <c r="AA519" s="1"/>
      <c r="AB519" s="1"/>
      <c r="AC519" s="1"/>
    </row>
    <row r="520" spans="24:29" x14ac:dyDescent="0.25">
      <c r="X520" s="1"/>
      <c r="Y520" s="1"/>
      <c r="Z520" s="1"/>
      <c r="AA520" s="1"/>
      <c r="AB520" s="1"/>
      <c r="AC520" s="1"/>
    </row>
    <row r="521" spans="24:29" x14ac:dyDescent="0.25">
      <c r="X521" s="1"/>
      <c r="Y521" s="1"/>
      <c r="Z521" s="1"/>
      <c r="AA521" s="1"/>
      <c r="AB521" s="1"/>
      <c r="AC521" s="1"/>
    </row>
    <row r="522" spans="24:29" x14ac:dyDescent="0.25">
      <c r="X522" s="1"/>
      <c r="Y522" s="1"/>
      <c r="Z522" s="1"/>
      <c r="AA522" s="1"/>
      <c r="AB522" s="1"/>
      <c r="AC522" s="1"/>
    </row>
    <row r="523" spans="24:29" x14ac:dyDescent="0.25">
      <c r="X523" s="1"/>
      <c r="Y523" s="1"/>
      <c r="Z523" s="1"/>
      <c r="AA523" s="1"/>
      <c r="AB523" s="1"/>
      <c r="AC523" s="1"/>
    </row>
    <row r="524" spans="24:29" x14ac:dyDescent="0.25">
      <c r="X524" s="1"/>
      <c r="Y524" s="1"/>
      <c r="Z524" s="1"/>
      <c r="AA524" s="1"/>
      <c r="AB524" s="1"/>
      <c r="AC524" s="1"/>
    </row>
    <row r="525" spans="24:29" x14ac:dyDescent="0.25">
      <c r="X525" s="1"/>
      <c r="Y525" s="1"/>
      <c r="Z525" s="1"/>
      <c r="AA525" s="1"/>
      <c r="AB525" s="1"/>
      <c r="AC525" s="1"/>
    </row>
    <row r="526" spans="24:29" x14ac:dyDescent="0.25">
      <c r="X526" s="1"/>
      <c r="Y526" s="1"/>
      <c r="Z526" s="1"/>
      <c r="AA526" s="1"/>
      <c r="AB526" s="1"/>
      <c r="AC526" s="1"/>
    </row>
    <row r="527" spans="24:29" x14ac:dyDescent="0.25">
      <c r="X527" s="1"/>
      <c r="Y527" s="1"/>
      <c r="Z527" s="1"/>
      <c r="AA527" s="1"/>
      <c r="AB527" s="1"/>
      <c r="AC527" s="1"/>
    </row>
    <row r="528" spans="24:29" x14ac:dyDescent="0.25">
      <c r="X528" s="1"/>
      <c r="Y528" s="1"/>
      <c r="Z528" s="1"/>
      <c r="AA528" s="1"/>
      <c r="AB528" s="1"/>
      <c r="AC528" s="1"/>
    </row>
    <row r="529" spans="24:29" x14ac:dyDescent="0.25">
      <c r="X529" s="1"/>
      <c r="Y529" s="1"/>
      <c r="Z529" s="1"/>
      <c r="AA529" s="1"/>
      <c r="AB529" s="1"/>
      <c r="AC529" s="1"/>
    </row>
    <row r="530" spans="24:29" x14ac:dyDescent="0.25">
      <c r="X530" s="1"/>
      <c r="Y530" s="1"/>
      <c r="Z530" s="1"/>
      <c r="AA530" s="1"/>
      <c r="AB530" s="1"/>
      <c r="AC530" s="1"/>
    </row>
    <row r="531" spans="24:29" x14ac:dyDescent="0.25">
      <c r="X531" s="1"/>
      <c r="Y531" s="1"/>
      <c r="Z531" s="1"/>
      <c r="AA531" s="1"/>
      <c r="AB531" s="1"/>
      <c r="AC531" s="1"/>
    </row>
    <row r="532" spans="24:29" x14ac:dyDescent="0.25">
      <c r="X532" s="1"/>
      <c r="Y532" s="1"/>
      <c r="Z532" s="1"/>
      <c r="AA532" s="1"/>
      <c r="AB532" s="1"/>
      <c r="AC532" s="1"/>
    </row>
    <row r="533" spans="24:29" x14ac:dyDescent="0.25">
      <c r="X533" s="1"/>
      <c r="Y533" s="1"/>
      <c r="Z533" s="1"/>
      <c r="AA533" s="1"/>
      <c r="AB533" s="1"/>
      <c r="AC533" s="1"/>
    </row>
    <row r="534" spans="24:29" x14ac:dyDescent="0.25">
      <c r="X534" s="1"/>
      <c r="Y534" s="1"/>
      <c r="Z534" s="1"/>
      <c r="AA534" s="1"/>
      <c r="AB534" s="1"/>
      <c r="AC534" s="1"/>
    </row>
    <row r="535" spans="24:29" x14ac:dyDescent="0.25">
      <c r="X535" s="1"/>
      <c r="Y535" s="1"/>
      <c r="Z535" s="1"/>
      <c r="AA535" s="1"/>
      <c r="AB535" s="1"/>
      <c r="AC535" s="1"/>
    </row>
    <row r="536" spans="24:29" x14ac:dyDescent="0.25">
      <c r="X536" s="1"/>
      <c r="Y536" s="1"/>
      <c r="Z536" s="1"/>
      <c r="AA536" s="1"/>
      <c r="AB536" s="1"/>
      <c r="AC536" s="1"/>
    </row>
    <row r="537" spans="24:29" x14ac:dyDescent="0.25">
      <c r="X537" s="1"/>
      <c r="Y537" s="1"/>
      <c r="Z537" s="1"/>
      <c r="AA537" s="1"/>
      <c r="AB537" s="1"/>
      <c r="AC537" s="1"/>
    </row>
    <row r="538" spans="24:29" x14ac:dyDescent="0.25">
      <c r="X538" s="1"/>
      <c r="Y538" s="1"/>
      <c r="Z538" s="1"/>
      <c r="AA538" s="1"/>
      <c r="AB538" s="1"/>
      <c r="AC538" s="1"/>
    </row>
    <row r="539" spans="24:29" x14ac:dyDescent="0.25">
      <c r="X539" s="1"/>
      <c r="Y539" s="1"/>
      <c r="Z539" s="1"/>
      <c r="AA539" s="1"/>
      <c r="AB539" s="1"/>
      <c r="AC539" s="1"/>
    </row>
    <row r="540" spans="24:29" x14ac:dyDescent="0.25">
      <c r="X540" s="1"/>
      <c r="Y540" s="1"/>
      <c r="Z540" s="1"/>
      <c r="AA540" s="1"/>
      <c r="AB540" s="1"/>
      <c r="AC540" s="1"/>
    </row>
    <row r="541" spans="24:29" x14ac:dyDescent="0.25">
      <c r="X541" s="1"/>
      <c r="Y541" s="1"/>
      <c r="Z541" s="1"/>
      <c r="AA541" s="1"/>
      <c r="AB541" s="1"/>
      <c r="AC541" s="1"/>
    </row>
    <row r="542" spans="24:29" x14ac:dyDescent="0.25">
      <c r="X542" s="1"/>
      <c r="Y542" s="1"/>
      <c r="Z542" s="1"/>
      <c r="AA542" s="1"/>
      <c r="AB542" s="1"/>
      <c r="AC542" s="1"/>
    </row>
    <row r="543" spans="24:29" x14ac:dyDescent="0.25">
      <c r="X543" s="1"/>
      <c r="Y543" s="1"/>
      <c r="Z543" s="1"/>
      <c r="AA543" s="1"/>
      <c r="AB543" s="1"/>
      <c r="AC543" s="1"/>
    </row>
    <row r="544" spans="24:29" x14ac:dyDescent="0.25">
      <c r="X544" s="1"/>
      <c r="Y544" s="1"/>
      <c r="Z544" s="1"/>
      <c r="AA544" s="1"/>
      <c r="AB544" s="1"/>
      <c r="AC544" s="1"/>
    </row>
    <row r="545" spans="24:29" x14ac:dyDescent="0.25">
      <c r="X545" s="1"/>
      <c r="Y545" s="1"/>
      <c r="Z545" s="1"/>
      <c r="AA545" s="1"/>
      <c r="AB545" s="1"/>
      <c r="AC545" s="1"/>
    </row>
    <row r="546" spans="24:29" x14ac:dyDescent="0.25">
      <c r="X546" s="1"/>
      <c r="Y546" s="1"/>
      <c r="Z546" s="1"/>
      <c r="AA546" s="1"/>
      <c r="AB546" s="1"/>
      <c r="AC546" s="1"/>
    </row>
    <row r="547" spans="24:29" x14ac:dyDescent="0.25">
      <c r="X547" s="1"/>
      <c r="Y547" s="1"/>
      <c r="Z547" s="1"/>
      <c r="AA547" s="1"/>
      <c r="AB547" s="1"/>
      <c r="AC547" s="1"/>
    </row>
    <row r="548" spans="24:29" x14ac:dyDescent="0.25">
      <c r="X548" s="1"/>
      <c r="Y548" s="1"/>
      <c r="Z548" s="1"/>
      <c r="AA548" s="1"/>
      <c r="AB548" s="1"/>
      <c r="AC548" s="1"/>
    </row>
    <row r="549" spans="24:29" x14ac:dyDescent="0.25">
      <c r="X549" s="1"/>
      <c r="Y549" s="1"/>
      <c r="Z549" s="1"/>
      <c r="AA549" s="1"/>
      <c r="AB549" s="1"/>
      <c r="AC549" s="1"/>
    </row>
    <row r="550" spans="24:29" x14ac:dyDescent="0.25">
      <c r="X550" s="1"/>
      <c r="Y550" s="1"/>
      <c r="Z550" s="1"/>
      <c r="AA550" s="1"/>
      <c r="AB550" s="1"/>
      <c r="AC550" s="1"/>
    </row>
    <row r="551" spans="24:29" x14ac:dyDescent="0.25">
      <c r="X551" s="1"/>
      <c r="Y551" s="1"/>
      <c r="Z551" s="1"/>
      <c r="AA551" s="1"/>
      <c r="AB551" s="1"/>
      <c r="AC551" s="1"/>
    </row>
    <row r="552" spans="24:29" x14ac:dyDescent="0.25">
      <c r="X552" s="1"/>
      <c r="Y552" s="1"/>
      <c r="Z552" s="1"/>
      <c r="AA552" s="1"/>
      <c r="AB552" s="1"/>
      <c r="AC552" s="1"/>
    </row>
    <row r="553" spans="24:29" x14ac:dyDescent="0.25">
      <c r="X553" s="1"/>
      <c r="Y553" s="1"/>
      <c r="Z553" s="1"/>
      <c r="AA553" s="1"/>
      <c r="AB553" s="1"/>
      <c r="AC553" s="1"/>
    </row>
    <row r="554" spans="24:29" x14ac:dyDescent="0.25">
      <c r="X554" s="1"/>
      <c r="Y554" s="1"/>
      <c r="Z554" s="1"/>
      <c r="AA554" s="1"/>
      <c r="AB554" s="1"/>
      <c r="AC554" s="1"/>
    </row>
    <row r="555" spans="24:29" x14ac:dyDescent="0.25">
      <c r="X555" s="1"/>
      <c r="Y555" s="1"/>
      <c r="Z555" s="1"/>
      <c r="AA555" s="1"/>
      <c r="AB555" s="1"/>
      <c r="AC555" s="1"/>
    </row>
    <row r="556" spans="24:29" x14ac:dyDescent="0.25">
      <c r="X556" s="1"/>
      <c r="Y556" s="1"/>
      <c r="Z556" s="1"/>
      <c r="AA556" s="1"/>
      <c r="AB556" s="1"/>
      <c r="AC556" s="1"/>
    </row>
    <row r="557" spans="24:29" x14ac:dyDescent="0.25">
      <c r="X557" s="1"/>
      <c r="Y557" s="1"/>
      <c r="Z557" s="1"/>
      <c r="AA557" s="1"/>
      <c r="AB557" s="1"/>
      <c r="AC557" s="1"/>
    </row>
    <row r="558" spans="24:29" x14ac:dyDescent="0.25">
      <c r="X558" s="1"/>
      <c r="Y558" s="1"/>
      <c r="Z558" s="1"/>
      <c r="AA558" s="1"/>
      <c r="AB558" s="1"/>
      <c r="AC558" s="1"/>
    </row>
    <row r="559" spans="24:29" x14ac:dyDescent="0.25">
      <c r="X559" s="1"/>
      <c r="Y559" s="1"/>
      <c r="Z559" s="1"/>
      <c r="AA559" s="1"/>
      <c r="AB559" s="1"/>
      <c r="AC559" s="1"/>
    </row>
    <row r="560" spans="24:29" x14ac:dyDescent="0.25">
      <c r="X560" s="1"/>
      <c r="Y560" s="1"/>
      <c r="Z560" s="1"/>
      <c r="AA560" s="1"/>
      <c r="AB560" s="1"/>
      <c r="AC560" s="1"/>
    </row>
    <row r="561" spans="24:29" x14ac:dyDescent="0.25">
      <c r="X561" s="1"/>
      <c r="Y561" s="1"/>
      <c r="Z561" s="1"/>
      <c r="AA561" s="1"/>
      <c r="AB561" s="1"/>
      <c r="AC561" s="1"/>
    </row>
    <row r="562" spans="24:29" x14ac:dyDescent="0.25">
      <c r="X562" s="1"/>
      <c r="Y562" s="1"/>
      <c r="Z562" s="1"/>
      <c r="AA562" s="1"/>
      <c r="AB562" s="1"/>
      <c r="AC562" s="1"/>
    </row>
    <row r="563" spans="24:29" x14ac:dyDescent="0.25">
      <c r="X563" s="1"/>
      <c r="Y563" s="1"/>
      <c r="Z563" s="1"/>
      <c r="AA563" s="1"/>
      <c r="AB563" s="1"/>
      <c r="AC563" s="1"/>
    </row>
    <row r="564" spans="24:29" x14ac:dyDescent="0.25">
      <c r="X564" s="1"/>
      <c r="Y564" s="1"/>
      <c r="Z564" s="1"/>
      <c r="AA564" s="1"/>
      <c r="AB564" s="1"/>
      <c r="AC564" s="1"/>
    </row>
    <row r="565" spans="24:29" x14ac:dyDescent="0.25">
      <c r="X565" s="1"/>
      <c r="Y565" s="1"/>
      <c r="Z565" s="1"/>
      <c r="AA565" s="1"/>
      <c r="AB565" s="1"/>
      <c r="AC565" s="1"/>
    </row>
    <row r="566" spans="24:29" x14ac:dyDescent="0.25">
      <c r="X566" s="1"/>
      <c r="Y566" s="1"/>
      <c r="Z566" s="1"/>
      <c r="AA566" s="1"/>
      <c r="AB566" s="1"/>
      <c r="AC566" s="1"/>
    </row>
    <row r="567" spans="24:29" x14ac:dyDescent="0.25">
      <c r="X567" s="1"/>
      <c r="Y567" s="1"/>
      <c r="Z567" s="1"/>
      <c r="AA567" s="1"/>
      <c r="AB567" s="1"/>
      <c r="AC567" s="1"/>
    </row>
    <row r="568" spans="24:29" x14ac:dyDescent="0.25">
      <c r="X568" s="1"/>
      <c r="Y568" s="1"/>
      <c r="Z568" s="1"/>
      <c r="AA568" s="1"/>
      <c r="AB568" s="1"/>
      <c r="AC568" s="1"/>
    </row>
    <row r="569" spans="24:29" x14ac:dyDescent="0.25">
      <c r="X569" s="1"/>
      <c r="Y569" s="1"/>
      <c r="Z569" s="1"/>
      <c r="AA569" s="1"/>
      <c r="AB569" s="1"/>
      <c r="AC569" s="1"/>
    </row>
    <row r="570" spans="24:29" x14ac:dyDescent="0.25">
      <c r="X570" s="1"/>
      <c r="Y570" s="1"/>
      <c r="Z570" s="1"/>
      <c r="AA570" s="1"/>
      <c r="AB570" s="1"/>
      <c r="AC570" s="1"/>
    </row>
    <row r="571" spans="24:29" x14ac:dyDescent="0.25">
      <c r="X571" s="1"/>
      <c r="Y571" s="1"/>
      <c r="Z571" s="1"/>
      <c r="AA571" s="1"/>
      <c r="AB571" s="1"/>
      <c r="AC571" s="1"/>
    </row>
    <row r="572" spans="24:29" x14ac:dyDescent="0.25">
      <c r="X572" s="1"/>
      <c r="Y572" s="1"/>
      <c r="Z572" s="1"/>
      <c r="AA572" s="1"/>
      <c r="AB572" s="1"/>
      <c r="AC572" s="1"/>
    </row>
    <row r="573" spans="24:29" x14ac:dyDescent="0.25">
      <c r="X573" s="1"/>
      <c r="Y573" s="1"/>
      <c r="Z573" s="1"/>
      <c r="AA573" s="1"/>
      <c r="AB573" s="1"/>
      <c r="AC573" s="1"/>
    </row>
    <row r="574" spans="24:29" x14ac:dyDescent="0.25">
      <c r="X574" s="1"/>
      <c r="Y574" s="1"/>
      <c r="Z574" s="1"/>
      <c r="AA574" s="1"/>
      <c r="AB574" s="1"/>
      <c r="AC574" s="1"/>
    </row>
    <row r="575" spans="24:29" x14ac:dyDescent="0.25">
      <c r="X575" s="1"/>
      <c r="Y575" s="1"/>
      <c r="Z575" s="1"/>
      <c r="AA575" s="1"/>
      <c r="AB575" s="1"/>
      <c r="AC575" s="1"/>
    </row>
    <row r="576" spans="24:29" x14ac:dyDescent="0.25">
      <c r="X576" s="1"/>
      <c r="Y576" s="1"/>
      <c r="Z576" s="1"/>
      <c r="AA576" s="1"/>
      <c r="AB576" s="1"/>
      <c r="AC576" s="1"/>
    </row>
    <row r="577" spans="24:29" x14ac:dyDescent="0.25">
      <c r="X577" s="1"/>
      <c r="Y577" s="1"/>
      <c r="Z577" s="1"/>
      <c r="AA577" s="1"/>
      <c r="AB577" s="1"/>
      <c r="AC577" s="1"/>
    </row>
    <row r="578" spans="24:29" x14ac:dyDescent="0.25">
      <c r="X578" s="1"/>
      <c r="Y578" s="1"/>
      <c r="Z578" s="1"/>
      <c r="AA578" s="1"/>
      <c r="AB578" s="1"/>
      <c r="AC578" s="1"/>
    </row>
    <row r="579" spans="24:29" x14ac:dyDescent="0.25">
      <c r="X579" s="1"/>
      <c r="Y579" s="1"/>
      <c r="Z579" s="1"/>
      <c r="AA579" s="1"/>
      <c r="AB579" s="1"/>
      <c r="AC579" s="1"/>
    </row>
    <row r="580" spans="24:29" x14ac:dyDescent="0.25">
      <c r="X580" s="1"/>
      <c r="Y580" s="1"/>
      <c r="Z580" s="1"/>
      <c r="AA580" s="1"/>
      <c r="AB580" s="1"/>
      <c r="AC580" s="1"/>
    </row>
    <row r="581" spans="24:29" x14ac:dyDescent="0.25">
      <c r="X581" s="1"/>
      <c r="Y581" s="1"/>
      <c r="Z581" s="1"/>
      <c r="AA581" s="1"/>
      <c r="AB581" s="1"/>
      <c r="AC581" s="1"/>
    </row>
    <row r="582" spans="24:29" x14ac:dyDescent="0.25">
      <c r="X582" s="1"/>
      <c r="Y582" s="1"/>
      <c r="Z582" s="1"/>
      <c r="AA582" s="1"/>
      <c r="AB582" s="1"/>
      <c r="AC582" s="1"/>
    </row>
    <row r="583" spans="24:29" x14ac:dyDescent="0.25">
      <c r="X583" s="1"/>
      <c r="Y583" s="1"/>
      <c r="Z583" s="1"/>
      <c r="AA583" s="1"/>
      <c r="AB583" s="1"/>
      <c r="AC583" s="1"/>
    </row>
    <row r="584" spans="24:29" x14ac:dyDescent="0.25">
      <c r="X584" s="1"/>
      <c r="Y584" s="1"/>
      <c r="Z584" s="1"/>
      <c r="AA584" s="1"/>
      <c r="AB584" s="1"/>
      <c r="AC584" s="1"/>
    </row>
    <row r="585" spans="24:29" x14ac:dyDescent="0.25">
      <c r="X585" s="1"/>
      <c r="Y585" s="1"/>
      <c r="Z585" s="1"/>
      <c r="AA585" s="1"/>
      <c r="AB585" s="1"/>
      <c r="AC585" s="1"/>
    </row>
    <row r="586" spans="24:29" x14ac:dyDescent="0.25">
      <c r="X586" s="1"/>
      <c r="Y586" s="1"/>
      <c r="Z586" s="1"/>
      <c r="AA586" s="1"/>
      <c r="AB586" s="1"/>
      <c r="AC586" s="1"/>
    </row>
    <row r="587" spans="24:29" x14ac:dyDescent="0.25">
      <c r="X587" s="1"/>
      <c r="Y587" s="1"/>
      <c r="Z587" s="1"/>
      <c r="AA587" s="1"/>
      <c r="AB587" s="1"/>
      <c r="AC587" s="1"/>
    </row>
    <row r="588" spans="24:29" x14ac:dyDescent="0.25">
      <c r="X588" s="1"/>
      <c r="Y588" s="1"/>
      <c r="Z588" s="1"/>
      <c r="AA588" s="1"/>
      <c r="AB588" s="1"/>
      <c r="AC588" s="1"/>
    </row>
    <row r="589" spans="24:29" x14ac:dyDescent="0.25">
      <c r="X589" s="1"/>
      <c r="Y589" s="1"/>
      <c r="Z589" s="1"/>
      <c r="AA589" s="1"/>
      <c r="AB589" s="1"/>
      <c r="AC589" s="1"/>
    </row>
    <row r="590" spans="24:29" x14ac:dyDescent="0.25">
      <c r="X590" s="1"/>
      <c r="Y590" s="1"/>
      <c r="Z590" s="1"/>
      <c r="AA590" s="1"/>
      <c r="AB590" s="1"/>
      <c r="AC590" s="1"/>
    </row>
    <row r="591" spans="24:29" x14ac:dyDescent="0.25">
      <c r="X591" s="1"/>
      <c r="Y591" s="1"/>
      <c r="Z591" s="1"/>
      <c r="AA591" s="1"/>
      <c r="AB591" s="1"/>
      <c r="AC591" s="1"/>
    </row>
    <row r="592" spans="24:29" x14ac:dyDescent="0.25">
      <c r="X592" s="1"/>
      <c r="Y592" s="1"/>
      <c r="Z592" s="1"/>
      <c r="AA592" s="1"/>
      <c r="AB592" s="1"/>
      <c r="AC592" s="1"/>
    </row>
    <row r="593" spans="24:29" x14ac:dyDescent="0.25">
      <c r="X593" s="1"/>
      <c r="Y593" s="1"/>
      <c r="Z593" s="1"/>
      <c r="AA593" s="1"/>
      <c r="AB593" s="1"/>
      <c r="AC593" s="1"/>
    </row>
    <row r="594" spans="24:29" x14ac:dyDescent="0.25">
      <c r="X594" s="1"/>
      <c r="Y594" s="1"/>
      <c r="Z594" s="1"/>
      <c r="AA594" s="1"/>
      <c r="AB594" s="1"/>
      <c r="AC594" s="1"/>
    </row>
    <row r="595" spans="24:29" x14ac:dyDescent="0.25">
      <c r="X595" s="1"/>
      <c r="Y595" s="1"/>
      <c r="Z595" s="1"/>
      <c r="AA595" s="1"/>
      <c r="AB595" s="1"/>
      <c r="AC595" s="1"/>
    </row>
    <row r="596" spans="24:29" x14ac:dyDescent="0.25">
      <c r="X596" s="1"/>
      <c r="Y596" s="1"/>
      <c r="Z596" s="1"/>
      <c r="AA596" s="1"/>
      <c r="AB596" s="1"/>
      <c r="AC596" s="1"/>
    </row>
    <row r="597" spans="24:29" x14ac:dyDescent="0.25">
      <c r="X597" s="1"/>
      <c r="Y597" s="1"/>
      <c r="Z597" s="1"/>
      <c r="AA597" s="1"/>
      <c r="AB597" s="1"/>
      <c r="AC597" s="1"/>
    </row>
    <row r="598" spans="24:29" x14ac:dyDescent="0.25">
      <c r="X598" s="1"/>
      <c r="Y598" s="1"/>
      <c r="Z598" s="1"/>
      <c r="AA598" s="1"/>
      <c r="AB598" s="1"/>
      <c r="AC598" s="1"/>
    </row>
    <row r="599" spans="24:29" x14ac:dyDescent="0.25">
      <c r="X599" s="1"/>
      <c r="Y599" s="1"/>
      <c r="Z599" s="1"/>
      <c r="AA599" s="1"/>
      <c r="AB599" s="1"/>
      <c r="AC599" s="1"/>
    </row>
    <row r="600" spans="24:29" x14ac:dyDescent="0.25">
      <c r="X600" s="1"/>
      <c r="Y600" s="1"/>
      <c r="Z600" s="1"/>
      <c r="AA600" s="1"/>
      <c r="AB600" s="1"/>
      <c r="AC600" s="1"/>
    </row>
    <row r="601" spans="24:29" x14ac:dyDescent="0.25">
      <c r="X601" s="1"/>
      <c r="Y601" s="1"/>
      <c r="Z601" s="1"/>
      <c r="AA601" s="1"/>
      <c r="AB601" s="1"/>
      <c r="AC601" s="1"/>
    </row>
    <row r="602" spans="24:29" x14ac:dyDescent="0.25">
      <c r="X602" s="1"/>
      <c r="Y602" s="1"/>
      <c r="Z602" s="1"/>
      <c r="AA602" s="1"/>
      <c r="AB602" s="1"/>
      <c r="AC602" s="1"/>
    </row>
    <row r="603" spans="24:29" x14ac:dyDescent="0.25">
      <c r="X603" s="1"/>
      <c r="Y603" s="1"/>
      <c r="Z603" s="1"/>
      <c r="AA603" s="1"/>
      <c r="AB603" s="1"/>
      <c r="AC603" s="1"/>
    </row>
    <row r="604" spans="24:29" x14ac:dyDescent="0.25">
      <c r="X604" s="1"/>
      <c r="Y604" s="1"/>
      <c r="Z604" s="1"/>
      <c r="AA604" s="1"/>
      <c r="AB604" s="1"/>
      <c r="AC604" s="1"/>
    </row>
    <row r="605" spans="24:29" x14ac:dyDescent="0.25">
      <c r="X605" s="1"/>
      <c r="Y605" s="1"/>
      <c r="Z605" s="1"/>
      <c r="AA605" s="1"/>
      <c r="AB605" s="1"/>
      <c r="AC605" s="1"/>
    </row>
    <row r="606" spans="24:29" x14ac:dyDescent="0.25">
      <c r="X606" s="1"/>
      <c r="Y606" s="1"/>
      <c r="Z606" s="1"/>
      <c r="AA606" s="1"/>
      <c r="AB606" s="1"/>
      <c r="AC606" s="1"/>
    </row>
    <row r="607" spans="24:29" x14ac:dyDescent="0.25">
      <c r="X607" s="1"/>
      <c r="Y607" s="1"/>
      <c r="Z607" s="1"/>
      <c r="AA607" s="1"/>
      <c r="AB607" s="1"/>
      <c r="AC607" s="1"/>
    </row>
    <row r="608" spans="24:29" x14ac:dyDescent="0.25">
      <c r="X608" s="1"/>
      <c r="Y608" s="1"/>
      <c r="Z608" s="1"/>
      <c r="AA608" s="1"/>
      <c r="AB608" s="1"/>
      <c r="AC608" s="1"/>
    </row>
    <row r="609" spans="24:29" x14ac:dyDescent="0.25">
      <c r="X609" s="1"/>
      <c r="Y609" s="1"/>
      <c r="Z609" s="1"/>
      <c r="AA609" s="1"/>
      <c r="AB609" s="1"/>
      <c r="AC609" s="1"/>
    </row>
    <row r="610" spans="24:29" x14ac:dyDescent="0.25">
      <c r="X610" s="1"/>
      <c r="Y610" s="1"/>
      <c r="Z610" s="1"/>
      <c r="AA610" s="1"/>
      <c r="AB610" s="1"/>
      <c r="AC610" s="1"/>
    </row>
    <row r="611" spans="24:29" x14ac:dyDescent="0.25">
      <c r="X611" s="1"/>
      <c r="Y611" s="1"/>
      <c r="Z611" s="1"/>
      <c r="AA611" s="1"/>
      <c r="AB611" s="1"/>
      <c r="AC611" s="1"/>
    </row>
    <row r="612" spans="24:29" x14ac:dyDescent="0.25">
      <c r="X612" s="1"/>
      <c r="Y612" s="1"/>
      <c r="Z612" s="1"/>
      <c r="AA612" s="1"/>
      <c r="AB612" s="1"/>
      <c r="AC612" s="1"/>
    </row>
    <row r="613" spans="24:29" x14ac:dyDescent="0.25">
      <c r="X613" s="1"/>
      <c r="Y613" s="1"/>
      <c r="Z613" s="1"/>
      <c r="AA613" s="1"/>
      <c r="AB613" s="1"/>
      <c r="AC613" s="1"/>
    </row>
    <row r="614" spans="24:29" x14ac:dyDescent="0.25">
      <c r="X614" s="1"/>
      <c r="Y614" s="1"/>
      <c r="Z614" s="1"/>
      <c r="AA614" s="1"/>
      <c r="AB614" s="1"/>
      <c r="AC614" s="1"/>
    </row>
    <row r="615" spans="24:29" x14ac:dyDescent="0.25">
      <c r="X615" s="1"/>
      <c r="Y615" s="1"/>
      <c r="Z615" s="1"/>
      <c r="AA615" s="1"/>
      <c r="AB615" s="1"/>
      <c r="AC615" s="1"/>
    </row>
    <row r="616" spans="24:29" x14ac:dyDescent="0.25">
      <c r="X616" s="1"/>
      <c r="Y616" s="1"/>
      <c r="Z616" s="1"/>
      <c r="AA616" s="1"/>
      <c r="AB616" s="1"/>
      <c r="AC616" s="1"/>
    </row>
    <row r="617" spans="24:29" x14ac:dyDescent="0.25">
      <c r="X617" s="1"/>
      <c r="Y617" s="1"/>
      <c r="Z617" s="1"/>
      <c r="AA617" s="1"/>
      <c r="AB617" s="1"/>
      <c r="AC617" s="1"/>
    </row>
    <row r="618" spans="24:29" x14ac:dyDescent="0.25">
      <c r="X618" s="1"/>
      <c r="Y618" s="1"/>
      <c r="Z618" s="1"/>
      <c r="AA618" s="1"/>
      <c r="AB618" s="1"/>
      <c r="AC618" s="1"/>
    </row>
    <row r="619" spans="24:29" x14ac:dyDescent="0.25">
      <c r="X619" s="1"/>
      <c r="Y619" s="1"/>
      <c r="Z619" s="1"/>
      <c r="AA619" s="1"/>
      <c r="AB619" s="1"/>
      <c r="AC619" s="1"/>
    </row>
    <row r="620" spans="24:29" x14ac:dyDescent="0.25">
      <c r="X620" s="1"/>
      <c r="Y620" s="1"/>
      <c r="Z620" s="1"/>
      <c r="AA620" s="1"/>
      <c r="AB620" s="1"/>
      <c r="AC620" s="1"/>
    </row>
    <row r="621" spans="24:29" x14ac:dyDescent="0.25">
      <c r="X621" s="1"/>
      <c r="Y621" s="1"/>
      <c r="Z621" s="1"/>
      <c r="AA621" s="1"/>
      <c r="AB621" s="1"/>
      <c r="AC621" s="1"/>
    </row>
    <row r="622" spans="24:29" x14ac:dyDescent="0.25">
      <c r="X622" s="1"/>
      <c r="Y622" s="1"/>
      <c r="Z622" s="1"/>
      <c r="AA622" s="1"/>
      <c r="AB622" s="1"/>
      <c r="AC622" s="1"/>
    </row>
    <row r="623" spans="24:29" x14ac:dyDescent="0.25">
      <c r="X623" s="1"/>
      <c r="Y623" s="1"/>
      <c r="Z623" s="1"/>
      <c r="AA623" s="1"/>
      <c r="AB623" s="1"/>
      <c r="AC623" s="1"/>
    </row>
    <row r="624" spans="24:29" x14ac:dyDescent="0.25">
      <c r="X624" s="1"/>
      <c r="Y624" s="1"/>
      <c r="Z624" s="1"/>
      <c r="AA624" s="1"/>
      <c r="AB624" s="1"/>
      <c r="AC624" s="1"/>
    </row>
    <row r="625" spans="24:29" x14ac:dyDescent="0.25">
      <c r="X625" s="1"/>
      <c r="Y625" s="1"/>
      <c r="Z625" s="1"/>
      <c r="AA625" s="1"/>
      <c r="AB625" s="1"/>
      <c r="AC625" s="1"/>
    </row>
    <row r="626" spans="24:29" x14ac:dyDescent="0.25">
      <c r="X626" s="1"/>
      <c r="Y626" s="1"/>
      <c r="Z626" s="1"/>
      <c r="AA626" s="1"/>
      <c r="AB626" s="1"/>
      <c r="AC626" s="1"/>
    </row>
    <row r="627" spans="24:29" x14ac:dyDescent="0.25">
      <c r="X627" s="1"/>
      <c r="Y627" s="1"/>
      <c r="Z627" s="1"/>
      <c r="AA627" s="1"/>
      <c r="AB627" s="1"/>
      <c r="AC627" s="1"/>
    </row>
    <row r="628" spans="24:29" x14ac:dyDescent="0.25">
      <c r="X628" s="1"/>
      <c r="Y628" s="1"/>
      <c r="Z628" s="1"/>
      <c r="AA628" s="1"/>
      <c r="AB628" s="1"/>
      <c r="AC628" s="1"/>
    </row>
    <row r="629" spans="24:29" x14ac:dyDescent="0.25">
      <c r="X629" s="1"/>
      <c r="Y629" s="1"/>
      <c r="Z629" s="1"/>
      <c r="AA629" s="1"/>
      <c r="AB629" s="1"/>
      <c r="AC629" s="1"/>
    </row>
    <row r="630" spans="24:29" x14ac:dyDescent="0.25">
      <c r="X630" s="1"/>
      <c r="Y630" s="1"/>
      <c r="Z630" s="1"/>
      <c r="AA630" s="1"/>
      <c r="AB630" s="1"/>
      <c r="AC630" s="1"/>
    </row>
    <row r="631" spans="24:29" x14ac:dyDescent="0.25">
      <c r="X631" s="1"/>
      <c r="Y631" s="1"/>
      <c r="Z631" s="1"/>
      <c r="AA631" s="1"/>
      <c r="AB631" s="1"/>
      <c r="AC631" s="1"/>
    </row>
    <row r="632" spans="24:29" x14ac:dyDescent="0.25">
      <c r="X632" s="1"/>
      <c r="Y632" s="1"/>
      <c r="Z632" s="1"/>
      <c r="AA632" s="1"/>
      <c r="AB632" s="1"/>
      <c r="AC632" s="1"/>
    </row>
    <row r="633" spans="24:29" x14ac:dyDescent="0.25">
      <c r="X633" s="1"/>
      <c r="Y633" s="1"/>
      <c r="Z633" s="1"/>
      <c r="AA633" s="1"/>
      <c r="AB633" s="1"/>
      <c r="AC633" s="1"/>
    </row>
    <row r="634" spans="24:29" x14ac:dyDescent="0.25">
      <c r="X634" s="1"/>
      <c r="Y634" s="1"/>
      <c r="Z634" s="1"/>
      <c r="AA634" s="1"/>
      <c r="AB634" s="1"/>
      <c r="AC634" s="1"/>
    </row>
    <row r="635" spans="24:29" x14ac:dyDescent="0.25">
      <c r="X635" s="1"/>
      <c r="Y635" s="1"/>
      <c r="Z635" s="1"/>
      <c r="AA635" s="1"/>
      <c r="AB635" s="1"/>
      <c r="AC635" s="1"/>
    </row>
    <row r="636" spans="24:29" x14ac:dyDescent="0.25">
      <c r="X636" s="1"/>
      <c r="Y636" s="1"/>
      <c r="Z636" s="1"/>
      <c r="AA636" s="1"/>
      <c r="AB636" s="1"/>
      <c r="AC636" s="1"/>
    </row>
    <row r="637" spans="24:29" x14ac:dyDescent="0.25">
      <c r="X637" s="1"/>
      <c r="Y637" s="1"/>
      <c r="Z637" s="1"/>
      <c r="AA637" s="1"/>
      <c r="AB637" s="1"/>
      <c r="AC637" s="1"/>
    </row>
    <row r="638" spans="24:29" x14ac:dyDescent="0.25">
      <c r="X638" s="1"/>
      <c r="Y638" s="1"/>
      <c r="Z638" s="1"/>
      <c r="AA638" s="1"/>
      <c r="AB638" s="1"/>
      <c r="AC638" s="1"/>
    </row>
    <row r="639" spans="24:29" x14ac:dyDescent="0.25">
      <c r="X639" s="1"/>
      <c r="Y639" s="1"/>
      <c r="Z639" s="1"/>
      <c r="AA639" s="1"/>
      <c r="AB639" s="1"/>
      <c r="AC639" s="1"/>
    </row>
    <row r="640" spans="24:29" x14ac:dyDescent="0.25">
      <c r="X640" s="1"/>
      <c r="Y640" s="1"/>
      <c r="Z640" s="1"/>
      <c r="AA640" s="1"/>
      <c r="AB640" s="1"/>
      <c r="AC640" s="1"/>
    </row>
    <row r="641" spans="24:29" x14ac:dyDescent="0.25">
      <c r="X641" s="1"/>
      <c r="Y641" s="1"/>
      <c r="Z641" s="1"/>
      <c r="AA641" s="1"/>
      <c r="AB641" s="1"/>
      <c r="AC641" s="1"/>
    </row>
    <row r="642" spans="24:29" x14ac:dyDescent="0.25">
      <c r="X642" s="1"/>
      <c r="Y642" s="1"/>
      <c r="Z642" s="1"/>
      <c r="AA642" s="1"/>
      <c r="AB642" s="1"/>
      <c r="AC642" s="1"/>
    </row>
    <row r="643" spans="24:29" x14ac:dyDescent="0.25">
      <c r="X643" s="1"/>
      <c r="Y643" s="1"/>
      <c r="Z643" s="1"/>
      <c r="AA643" s="1"/>
      <c r="AB643" s="1"/>
      <c r="AC643" s="1"/>
    </row>
    <row r="644" spans="24:29" x14ac:dyDescent="0.25">
      <c r="X644" s="1"/>
      <c r="Y644" s="1"/>
      <c r="Z644" s="1"/>
      <c r="AA644" s="1"/>
      <c r="AB644" s="1"/>
      <c r="AC644" s="1"/>
    </row>
    <row r="645" spans="24:29" x14ac:dyDescent="0.25">
      <c r="X645" s="1"/>
      <c r="Y645" s="1"/>
      <c r="Z645" s="1"/>
      <c r="AA645" s="1"/>
      <c r="AB645" s="1"/>
      <c r="AC645" s="1"/>
    </row>
    <row r="646" spans="24:29" x14ac:dyDescent="0.25">
      <c r="X646" s="1"/>
      <c r="Y646" s="1"/>
      <c r="Z646" s="1"/>
      <c r="AA646" s="1"/>
      <c r="AB646" s="1"/>
      <c r="AC646" s="1"/>
    </row>
    <row r="647" spans="24:29" x14ac:dyDescent="0.25">
      <c r="X647" s="1"/>
      <c r="Y647" s="1"/>
      <c r="Z647" s="1"/>
      <c r="AA647" s="1"/>
      <c r="AB647" s="1"/>
      <c r="AC647" s="1"/>
    </row>
    <row r="648" spans="24:29" x14ac:dyDescent="0.25">
      <c r="X648" s="1"/>
      <c r="Y648" s="1"/>
      <c r="Z648" s="1"/>
      <c r="AA648" s="1"/>
      <c r="AB648" s="1"/>
      <c r="AC648" s="1"/>
    </row>
    <row r="649" spans="24:29" x14ac:dyDescent="0.25">
      <c r="X649" s="1"/>
      <c r="Y649" s="1"/>
      <c r="Z649" s="1"/>
      <c r="AA649" s="1"/>
      <c r="AB649" s="1"/>
      <c r="AC649" s="1"/>
    </row>
    <row r="650" spans="24:29" x14ac:dyDescent="0.25">
      <c r="X650" s="1"/>
      <c r="Y650" s="1"/>
      <c r="Z650" s="1"/>
      <c r="AA650" s="1"/>
      <c r="AB650" s="1"/>
      <c r="AC650" s="1"/>
    </row>
    <row r="651" spans="24:29" x14ac:dyDescent="0.25">
      <c r="X651" s="1"/>
      <c r="Y651" s="1"/>
      <c r="Z651" s="1"/>
      <c r="AA651" s="1"/>
      <c r="AB651" s="1"/>
      <c r="AC651" s="1"/>
    </row>
    <row r="652" spans="24:29" x14ac:dyDescent="0.25">
      <c r="X652" s="1"/>
      <c r="Y652" s="1"/>
      <c r="Z652" s="1"/>
      <c r="AA652" s="1"/>
      <c r="AB652" s="1"/>
      <c r="AC652" s="1"/>
    </row>
    <row r="653" spans="24:29" x14ac:dyDescent="0.25">
      <c r="X653" s="1"/>
      <c r="Y653" s="1"/>
      <c r="Z653" s="1"/>
      <c r="AA653" s="1"/>
      <c r="AB653" s="1"/>
      <c r="AC653" s="1"/>
    </row>
    <row r="654" spans="24:29" x14ac:dyDescent="0.25">
      <c r="X654" s="1"/>
      <c r="Y654" s="1"/>
      <c r="Z654" s="1"/>
      <c r="AA654" s="1"/>
      <c r="AB654" s="1"/>
      <c r="AC654" s="1"/>
    </row>
    <row r="655" spans="24:29" x14ac:dyDescent="0.25">
      <c r="X655" s="1"/>
      <c r="Y655" s="1"/>
      <c r="Z655" s="1"/>
      <c r="AA655" s="1"/>
      <c r="AB655" s="1"/>
      <c r="AC655" s="1"/>
    </row>
    <row r="656" spans="24:29" x14ac:dyDescent="0.25">
      <c r="X656" s="1"/>
      <c r="Y656" s="1"/>
      <c r="Z656" s="1"/>
      <c r="AA656" s="1"/>
      <c r="AB656" s="1"/>
      <c r="AC656" s="1"/>
    </row>
    <row r="657" spans="24:29" x14ac:dyDescent="0.25">
      <c r="X657" s="1"/>
      <c r="Y657" s="1"/>
      <c r="Z657" s="1"/>
      <c r="AA657" s="1"/>
      <c r="AB657" s="1"/>
      <c r="AC657" s="1"/>
    </row>
    <row r="658" spans="24:29" x14ac:dyDescent="0.25">
      <c r="X658" s="1"/>
      <c r="Y658" s="1"/>
      <c r="Z658" s="1"/>
      <c r="AA658" s="1"/>
      <c r="AB658" s="1"/>
      <c r="AC658" s="1"/>
    </row>
    <row r="659" spans="24:29" x14ac:dyDescent="0.25">
      <c r="X659" s="1"/>
      <c r="Y659" s="1"/>
      <c r="Z659" s="1"/>
      <c r="AA659" s="1"/>
      <c r="AB659" s="1"/>
      <c r="AC659" s="1"/>
    </row>
    <row r="660" spans="24:29" x14ac:dyDescent="0.25">
      <c r="X660" s="1"/>
      <c r="Y660" s="1"/>
      <c r="Z660" s="1"/>
      <c r="AA660" s="1"/>
      <c r="AB660" s="1"/>
      <c r="AC660" s="1"/>
    </row>
    <row r="661" spans="24:29" x14ac:dyDescent="0.25">
      <c r="X661" s="1"/>
      <c r="Y661" s="1"/>
      <c r="Z661" s="1"/>
      <c r="AA661" s="1"/>
      <c r="AB661" s="1"/>
      <c r="AC661" s="1"/>
    </row>
    <row r="662" spans="24:29" x14ac:dyDescent="0.25">
      <c r="X662" s="1"/>
      <c r="Y662" s="1"/>
      <c r="Z662" s="1"/>
      <c r="AA662" s="1"/>
      <c r="AB662" s="1"/>
      <c r="AC662" s="1"/>
    </row>
    <row r="663" spans="24:29" x14ac:dyDescent="0.25">
      <c r="X663" s="1"/>
      <c r="Y663" s="1"/>
      <c r="Z663" s="1"/>
      <c r="AA663" s="1"/>
      <c r="AB663" s="1"/>
      <c r="AC663" s="1"/>
    </row>
    <row r="664" spans="24:29" x14ac:dyDescent="0.25">
      <c r="X664" s="1"/>
      <c r="Y664" s="1"/>
      <c r="Z664" s="1"/>
      <c r="AA664" s="1"/>
      <c r="AB664" s="1"/>
      <c r="AC664" s="1"/>
    </row>
    <row r="665" spans="24:29" x14ac:dyDescent="0.25">
      <c r="X665" s="1"/>
      <c r="Y665" s="1"/>
      <c r="Z665" s="1"/>
      <c r="AA665" s="1"/>
      <c r="AB665" s="1"/>
      <c r="AC665" s="1"/>
    </row>
    <row r="666" spans="24:29" x14ac:dyDescent="0.25">
      <c r="X666" s="1"/>
      <c r="Y666" s="1"/>
      <c r="Z666" s="1"/>
      <c r="AA666" s="1"/>
      <c r="AB666" s="1"/>
      <c r="AC666" s="1"/>
    </row>
    <row r="667" spans="24:29" x14ac:dyDescent="0.25">
      <c r="X667" s="1"/>
      <c r="Y667" s="1"/>
      <c r="Z667" s="1"/>
      <c r="AA667" s="1"/>
      <c r="AB667" s="1"/>
      <c r="AC667" s="1"/>
    </row>
    <row r="668" spans="24:29" x14ac:dyDescent="0.25">
      <c r="X668" s="1"/>
      <c r="Y668" s="1"/>
      <c r="Z668" s="1"/>
      <c r="AA668" s="1"/>
      <c r="AB668" s="1"/>
      <c r="AC668" s="1"/>
    </row>
    <row r="669" spans="24:29" x14ac:dyDescent="0.25">
      <c r="X669" s="1"/>
      <c r="Y669" s="1"/>
      <c r="Z669" s="1"/>
      <c r="AA669" s="1"/>
      <c r="AB669" s="1"/>
      <c r="AC669" s="1"/>
    </row>
    <row r="670" spans="24:29" x14ac:dyDescent="0.25">
      <c r="X670" s="1"/>
      <c r="Y670" s="1"/>
      <c r="Z670" s="1"/>
      <c r="AA670" s="1"/>
      <c r="AB670" s="1"/>
      <c r="AC670" s="1"/>
    </row>
    <row r="671" spans="24:29" x14ac:dyDescent="0.25">
      <c r="X671" s="1"/>
      <c r="Y671" s="1"/>
      <c r="Z671" s="1"/>
      <c r="AA671" s="1"/>
      <c r="AB671" s="1"/>
      <c r="AC671" s="1"/>
    </row>
    <row r="672" spans="24:29" x14ac:dyDescent="0.25">
      <c r="X672" s="1"/>
      <c r="Y672" s="1"/>
      <c r="Z672" s="1"/>
      <c r="AA672" s="1"/>
      <c r="AB672" s="1"/>
      <c r="AC672" s="1"/>
    </row>
    <row r="673" spans="24:29" x14ac:dyDescent="0.25">
      <c r="X673" s="1"/>
      <c r="Y673" s="1"/>
      <c r="Z673" s="1"/>
      <c r="AA673" s="1"/>
      <c r="AB673" s="1"/>
      <c r="AC673" s="1"/>
    </row>
    <row r="674" spans="24:29" x14ac:dyDescent="0.25">
      <c r="X674" s="1"/>
      <c r="Y674" s="1"/>
      <c r="Z674" s="1"/>
      <c r="AA674" s="1"/>
      <c r="AB674" s="1"/>
      <c r="AC674" s="1"/>
    </row>
    <row r="675" spans="24:29" x14ac:dyDescent="0.25">
      <c r="X675" s="1"/>
      <c r="Y675" s="1"/>
      <c r="Z675" s="1"/>
      <c r="AA675" s="1"/>
      <c r="AB675" s="1"/>
      <c r="AC675" s="1"/>
    </row>
    <row r="676" spans="24:29" x14ac:dyDescent="0.25">
      <c r="X676" s="1"/>
      <c r="Y676" s="1"/>
      <c r="Z676" s="1"/>
      <c r="AA676" s="1"/>
      <c r="AB676" s="1"/>
      <c r="AC676" s="1"/>
    </row>
    <row r="677" spans="24:29" x14ac:dyDescent="0.25">
      <c r="X677" s="1"/>
      <c r="Y677" s="1"/>
      <c r="Z677" s="1"/>
      <c r="AA677" s="1"/>
      <c r="AB677" s="1"/>
      <c r="AC677" s="1"/>
    </row>
    <row r="678" spans="24:29" x14ac:dyDescent="0.25">
      <c r="X678" s="1"/>
      <c r="Y678" s="1"/>
      <c r="Z678" s="1"/>
      <c r="AA678" s="1"/>
      <c r="AB678" s="1"/>
      <c r="AC678" s="1"/>
    </row>
    <row r="679" spans="24:29" x14ac:dyDescent="0.25">
      <c r="X679" s="1"/>
      <c r="Y679" s="1"/>
      <c r="Z679" s="1"/>
      <c r="AA679" s="1"/>
      <c r="AB679" s="1"/>
      <c r="AC679" s="1"/>
    </row>
    <row r="680" spans="24:29" x14ac:dyDescent="0.25">
      <c r="X680" s="1"/>
      <c r="Y680" s="1"/>
      <c r="Z680" s="1"/>
      <c r="AA680" s="1"/>
      <c r="AB680" s="1"/>
      <c r="AC680" s="1"/>
    </row>
    <row r="681" spans="24:29" x14ac:dyDescent="0.25">
      <c r="X681" s="1"/>
      <c r="Y681" s="1"/>
      <c r="Z681" s="1"/>
      <c r="AA681" s="1"/>
      <c r="AB681" s="1"/>
      <c r="AC681" s="1"/>
    </row>
    <row r="682" spans="24:29" x14ac:dyDescent="0.25">
      <c r="X682" s="1"/>
      <c r="Y682" s="1"/>
      <c r="Z682" s="1"/>
      <c r="AA682" s="1"/>
      <c r="AB682" s="1"/>
      <c r="AC682" s="1"/>
    </row>
    <row r="683" spans="24:29" x14ac:dyDescent="0.25">
      <c r="X683" s="1"/>
      <c r="Y683" s="1"/>
      <c r="Z683" s="1"/>
      <c r="AA683" s="1"/>
      <c r="AB683" s="1"/>
      <c r="AC683" s="1"/>
    </row>
    <row r="684" spans="24:29" x14ac:dyDescent="0.25">
      <c r="X684" s="1"/>
      <c r="Y684" s="1"/>
      <c r="Z684" s="1"/>
      <c r="AA684" s="1"/>
      <c r="AB684" s="1"/>
      <c r="AC684" s="1"/>
    </row>
    <row r="685" spans="24:29" x14ac:dyDescent="0.25">
      <c r="X685" s="1"/>
      <c r="Y685" s="1"/>
      <c r="Z685" s="1"/>
      <c r="AA685" s="1"/>
      <c r="AB685" s="1"/>
      <c r="AC685" s="1"/>
    </row>
    <row r="686" spans="24:29" x14ac:dyDescent="0.25">
      <c r="X686" s="1"/>
      <c r="Y686" s="1"/>
      <c r="Z686" s="1"/>
      <c r="AA686" s="1"/>
      <c r="AB686" s="1"/>
      <c r="AC686" s="1"/>
    </row>
    <row r="687" spans="24:29" x14ac:dyDescent="0.25">
      <c r="X687" s="1"/>
      <c r="Y687" s="1"/>
      <c r="Z687" s="1"/>
      <c r="AA687" s="1"/>
      <c r="AB687" s="1"/>
      <c r="AC687" s="1"/>
    </row>
    <row r="688" spans="24:29" x14ac:dyDescent="0.25">
      <c r="X688" s="1"/>
      <c r="Y688" s="1"/>
      <c r="Z688" s="1"/>
      <c r="AA688" s="1"/>
      <c r="AB688" s="1"/>
      <c r="AC688" s="1"/>
    </row>
    <row r="689" spans="24:29" x14ac:dyDescent="0.25">
      <c r="X689" s="1"/>
      <c r="Y689" s="1"/>
      <c r="Z689" s="1"/>
      <c r="AA689" s="1"/>
      <c r="AB689" s="1"/>
      <c r="AC689" s="1"/>
    </row>
    <row r="690" spans="24:29" x14ac:dyDescent="0.25">
      <c r="X690" s="1"/>
      <c r="Y690" s="1"/>
      <c r="Z690" s="1"/>
      <c r="AA690" s="1"/>
      <c r="AB690" s="1"/>
      <c r="AC690" s="1"/>
    </row>
    <row r="691" spans="24:29" x14ac:dyDescent="0.25">
      <c r="X691" s="1"/>
      <c r="Y691" s="1"/>
      <c r="Z691" s="1"/>
      <c r="AA691" s="1"/>
      <c r="AB691" s="1"/>
      <c r="AC691" s="1"/>
    </row>
    <row r="692" spans="24:29" x14ac:dyDescent="0.25">
      <c r="X692" s="1"/>
      <c r="Y692" s="1"/>
      <c r="Z692" s="1"/>
      <c r="AA692" s="1"/>
      <c r="AB692" s="1"/>
      <c r="AC692" s="1"/>
    </row>
    <row r="693" spans="24:29" x14ac:dyDescent="0.25">
      <c r="X693" s="1"/>
      <c r="Y693" s="1"/>
      <c r="Z693" s="1"/>
      <c r="AA693" s="1"/>
      <c r="AB693" s="1"/>
      <c r="AC693" s="1"/>
    </row>
    <row r="694" spans="24:29" x14ac:dyDescent="0.25">
      <c r="X694" s="1"/>
      <c r="Y694" s="1"/>
      <c r="Z694" s="1"/>
      <c r="AA694" s="1"/>
      <c r="AB694" s="1"/>
      <c r="AC694" s="1"/>
    </row>
    <row r="695" spans="24:29" x14ac:dyDescent="0.25">
      <c r="X695" s="1"/>
      <c r="Y695" s="1"/>
      <c r="Z695" s="1"/>
      <c r="AA695" s="1"/>
      <c r="AB695" s="1"/>
      <c r="AC695" s="1"/>
    </row>
    <row r="696" spans="24:29" x14ac:dyDescent="0.25">
      <c r="X696" s="1"/>
      <c r="Y696" s="1"/>
      <c r="Z696" s="1"/>
      <c r="AA696" s="1"/>
      <c r="AB696" s="1"/>
      <c r="AC696" s="1"/>
    </row>
    <row r="697" spans="24:29" x14ac:dyDescent="0.25">
      <c r="X697" s="1"/>
      <c r="Y697" s="1"/>
      <c r="Z697" s="1"/>
      <c r="AA697" s="1"/>
      <c r="AB697" s="1"/>
      <c r="AC697" s="1"/>
    </row>
    <row r="698" spans="24:29" x14ac:dyDescent="0.25">
      <c r="X698" s="1"/>
      <c r="Y698" s="1"/>
      <c r="Z698" s="1"/>
      <c r="AA698" s="1"/>
      <c r="AB698" s="1"/>
      <c r="AC698" s="1"/>
    </row>
    <row r="699" spans="24:29" x14ac:dyDescent="0.25">
      <c r="X699" s="1"/>
      <c r="Y699" s="1"/>
      <c r="Z699" s="1"/>
      <c r="AA699" s="1"/>
      <c r="AB699" s="1"/>
      <c r="AC699" s="1"/>
    </row>
    <row r="700" spans="24:29" x14ac:dyDescent="0.25">
      <c r="X700" s="1"/>
      <c r="Y700" s="1"/>
      <c r="Z700" s="1"/>
      <c r="AA700" s="1"/>
      <c r="AB700" s="1"/>
      <c r="AC700" s="1"/>
    </row>
    <row r="701" spans="24:29" x14ac:dyDescent="0.25">
      <c r="X701" s="1"/>
      <c r="Y701" s="1"/>
      <c r="Z701" s="1"/>
      <c r="AA701" s="1"/>
      <c r="AB701" s="1"/>
      <c r="AC701" s="1"/>
    </row>
    <row r="702" spans="24:29" x14ac:dyDescent="0.25">
      <c r="X702" s="1"/>
      <c r="Y702" s="1"/>
      <c r="Z702" s="1"/>
      <c r="AA702" s="1"/>
      <c r="AB702" s="1"/>
      <c r="AC702" s="1"/>
    </row>
    <row r="703" spans="24:29" x14ac:dyDescent="0.25">
      <c r="X703" s="1"/>
      <c r="Y703" s="1"/>
      <c r="Z703" s="1"/>
      <c r="AA703" s="1"/>
      <c r="AB703" s="1"/>
      <c r="AC703" s="1"/>
    </row>
    <row r="704" spans="24:29" x14ac:dyDescent="0.25">
      <c r="X704" s="1"/>
      <c r="Y704" s="1"/>
      <c r="Z704" s="1"/>
      <c r="AA704" s="1"/>
      <c r="AB704" s="1"/>
      <c r="AC704" s="1"/>
    </row>
    <row r="705" spans="24:29" x14ac:dyDescent="0.25">
      <c r="X705" s="1"/>
      <c r="Y705" s="1"/>
      <c r="Z705" s="1"/>
      <c r="AA705" s="1"/>
      <c r="AB705" s="1"/>
      <c r="AC705" s="1"/>
    </row>
    <row r="706" spans="24:29" x14ac:dyDescent="0.25">
      <c r="X706" s="1"/>
      <c r="Y706" s="1"/>
      <c r="Z706" s="1"/>
      <c r="AA706" s="1"/>
      <c r="AB706" s="1"/>
      <c r="AC706" s="1"/>
    </row>
    <row r="707" spans="24:29" x14ac:dyDescent="0.25">
      <c r="X707" s="1"/>
      <c r="Y707" s="1"/>
      <c r="Z707" s="1"/>
      <c r="AA707" s="1"/>
      <c r="AB707" s="1"/>
      <c r="AC707" s="1"/>
    </row>
    <row r="708" spans="24:29" x14ac:dyDescent="0.25">
      <c r="X708" s="1"/>
      <c r="Y708" s="1"/>
      <c r="Z708" s="1"/>
      <c r="AA708" s="1"/>
      <c r="AB708" s="1"/>
      <c r="AC708" s="1"/>
    </row>
    <row r="709" spans="24:29" x14ac:dyDescent="0.25">
      <c r="X709" s="1"/>
      <c r="Y709" s="1"/>
      <c r="Z709" s="1"/>
      <c r="AA709" s="1"/>
      <c r="AB709" s="1"/>
      <c r="AC709" s="1"/>
    </row>
    <row r="710" spans="24:29" x14ac:dyDescent="0.25">
      <c r="X710" s="1"/>
      <c r="Y710" s="1"/>
      <c r="Z710" s="1"/>
      <c r="AA710" s="1"/>
      <c r="AB710" s="1"/>
      <c r="AC710" s="1"/>
    </row>
    <row r="711" spans="24:29" x14ac:dyDescent="0.25">
      <c r="X711" s="1"/>
      <c r="Y711" s="1"/>
      <c r="Z711" s="1"/>
      <c r="AA711" s="1"/>
      <c r="AB711" s="1"/>
      <c r="AC711" s="1"/>
    </row>
    <row r="712" spans="24:29" x14ac:dyDescent="0.25">
      <c r="X712" s="1"/>
      <c r="Y712" s="1"/>
      <c r="Z712" s="1"/>
      <c r="AA712" s="1"/>
      <c r="AB712" s="1"/>
      <c r="AC712" s="1"/>
    </row>
    <row r="713" spans="24:29" x14ac:dyDescent="0.25">
      <c r="X713" s="1"/>
      <c r="Y713" s="1"/>
      <c r="Z713" s="1"/>
      <c r="AA713" s="1"/>
      <c r="AB713" s="1"/>
      <c r="AC713" s="1"/>
    </row>
    <row r="714" spans="24:29" x14ac:dyDescent="0.25">
      <c r="X714" s="1"/>
      <c r="Y714" s="1"/>
      <c r="Z714" s="1"/>
      <c r="AA714" s="1"/>
      <c r="AB714" s="1"/>
      <c r="AC714" s="1"/>
    </row>
    <row r="715" spans="24:29" x14ac:dyDescent="0.25">
      <c r="X715" s="1"/>
      <c r="Y715" s="1"/>
      <c r="Z715" s="1"/>
      <c r="AA715" s="1"/>
      <c r="AB715" s="1"/>
      <c r="AC715" s="1"/>
    </row>
    <row r="716" spans="24:29" x14ac:dyDescent="0.25">
      <c r="X716" s="1"/>
      <c r="Y716" s="1"/>
      <c r="Z716" s="1"/>
      <c r="AA716" s="1"/>
      <c r="AB716" s="1"/>
      <c r="AC716" s="1"/>
    </row>
    <row r="717" spans="24:29" x14ac:dyDescent="0.25">
      <c r="X717" s="1"/>
      <c r="Y717" s="1"/>
      <c r="Z717" s="1"/>
      <c r="AA717" s="1"/>
      <c r="AB717" s="1"/>
      <c r="AC717" s="1"/>
    </row>
    <row r="718" spans="24:29" x14ac:dyDescent="0.25">
      <c r="X718" s="1"/>
      <c r="Y718" s="1"/>
      <c r="Z718" s="1"/>
      <c r="AA718" s="1"/>
      <c r="AB718" s="1"/>
      <c r="AC718" s="1"/>
    </row>
    <row r="719" spans="24:29" x14ac:dyDescent="0.25">
      <c r="X719" s="1"/>
      <c r="Y719" s="1"/>
      <c r="Z719" s="1"/>
      <c r="AA719" s="1"/>
      <c r="AB719" s="1"/>
      <c r="AC719" s="1"/>
    </row>
    <row r="720" spans="24:29" x14ac:dyDescent="0.25">
      <c r="X720" s="1"/>
      <c r="Y720" s="1"/>
      <c r="Z720" s="1"/>
      <c r="AA720" s="1"/>
      <c r="AB720" s="1"/>
      <c r="AC720" s="1"/>
    </row>
    <row r="721" spans="24:29" x14ac:dyDescent="0.25">
      <c r="X721" s="1"/>
      <c r="Y721" s="1"/>
      <c r="Z721" s="1"/>
      <c r="AA721" s="1"/>
      <c r="AB721" s="1"/>
      <c r="AC721" s="1"/>
    </row>
    <row r="722" spans="24:29" x14ac:dyDescent="0.25">
      <c r="X722" s="1"/>
      <c r="Y722" s="1"/>
      <c r="Z722" s="1"/>
      <c r="AA722" s="1"/>
      <c r="AB722" s="1"/>
      <c r="AC722" s="1"/>
    </row>
    <row r="723" spans="24:29" x14ac:dyDescent="0.25">
      <c r="X723" s="1"/>
      <c r="Y723" s="1"/>
      <c r="Z723" s="1"/>
      <c r="AA723" s="1"/>
      <c r="AB723" s="1"/>
      <c r="AC723" s="1"/>
    </row>
    <row r="724" spans="24:29" x14ac:dyDescent="0.25">
      <c r="X724" s="1"/>
      <c r="Y724" s="1"/>
      <c r="Z724" s="1"/>
      <c r="AA724" s="1"/>
      <c r="AB724" s="1"/>
      <c r="AC724" s="1"/>
    </row>
    <row r="725" spans="24:29" x14ac:dyDescent="0.25">
      <c r="X725" s="1"/>
      <c r="Y725" s="1"/>
      <c r="Z725" s="1"/>
      <c r="AA725" s="1"/>
      <c r="AB725" s="1"/>
      <c r="AC725" s="1"/>
    </row>
    <row r="726" spans="24:29" x14ac:dyDescent="0.25">
      <c r="X726" s="1"/>
      <c r="Y726" s="1"/>
      <c r="Z726" s="1"/>
      <c r="AA726" s="1"/>
      <c r="AB726" s="1"/>
      <c r="AC726" s="1"/>
    </row>
    <row r="727" spans="24:29" x14ac:dyDescent="0.25">
      <c r="X727" s="1"/>
      <c r="Y727" s="1"/>
      <c r="Z727" s="1"/>
      <c r="AA727" s="1"/>
      <c r="AB727" s="1"/>
      <c r="AC727" s="1"/>
    </row>
    <row r="728" spans="24:29" x14ac:dyDescent="0.25">
      <c r="X728" s="1"/>
      <c r="Y728" s="1"/>
      <c r="Z728" s="1"/>
      <c r="AA728" s="1"/>
      <c r="AB728" s="1"/>
      <c r="AC728" s="1"/>
    </row>
    <row r="729" spans="24:29" x14ac:dyDescent="0.25">
      <c r="X729" s="1"/>
      <c r="Y729" s="1"/>
      <c r="Z729" s="1"/>
      <c r="AA729" s="1"/>
      <c r="AB729" s="1"/>
      <c r="AC729" s="1"/>
    </row>
    <row r="730" spans="24:29" x14ac:dyDescent="0.25">
      <c r="X730" s="1"/>
      <c r="Y730" s="1"/>
      <c r="Z730" s="1"/>
      <c r="AA730" s="1"/>
      <c r="AB730" s="1"/>
      <c r="AC730" s="1"/>
    </row>
    <row r="731" spans="24:29" x14ac:dyDescent="0.25">
      <c r="X731" s="1"/>
      <c r="Y731" s="1"/>
      <c r="Z731" s="1"/>
      <c r="AA731" s="1"/>
      <c r="AB731" s="1"/>
      <c r="AC731" s="1"/>
    </row>
    <row r="732" spans="24:29" x14ac:dyDescent="0.25">
      <c r="X732" s="1"/>
      <c r="Y732" s="1"/>
      <c r="Z732" s="1"/>
      <c r="AA732" s="1"/>
      <c r="AB732" s="1"/>
      <c r="AC732" s="1"/>
    </row>
    <row r="733" spans="24:29" x14ac:dyDescent="0.25">
      <c r="X733" s="1"/>
      <c r="Y733" s="1"/>
      <c r="Z733" s="1"/>
      <c r="AA733" s="1"/>
      <c r="AB733" s="1"/>
      <c r="AC733" s="1"/>
    </row>
    <row r="734" spans="24:29" x14ac:dyDescent="0.25">
      <c r="X734" s="1"/>
      <c r="Y734" s="1"/>
      <c r="Z734" s="1"/>
      <c r="AA734" s="1"/>
      <c r="AB734" s="1"/>
      <c r="AC734" s="1"/>
    </row>
    <row r="735" spans="24:29" x14ac:dyDescent="0.25">
      <c r="X735" s="1"/>
      <c r="Y735" s="1"/>
      <c r="Z735" s="1"/>
      <c r="AA735" s="1"/>
      <c r="AB735" s="1"/>
      <c r="AC735" s="1"/>
    </row>
    <row r="736" spans="24:29" x14ac:dyDescent="0.25">
      <c r="X736" s="1"/>
      <c r="Y736" s="1"/>
      <c r="Z736" s="1"/>
      <c r="AA736" s="1"/>
      <c r="AB736" s="1"/>
      <c r="AC736" s="1"/>
    </row>
    <row r="737" spans="24:29" x14ac:dyDescent="0.25">
      <c r="X737" s="1"/>
      <c r="Y737" s="1"/>
      <c r="Z737" s="1"/>
      <c r="AA737" s="1"/>
      <c r="AB737" s="1"/>
      <c r="AC737" s="1"/>
    </row>
    <row r="738" spans="24:29" x14ac:dyDescent="0.25">
      <c r="X738" s="1"/>
      <c r="Y738" s="1"/>
      <c r="Z738" s="1"/>
      <c r="AA738" s="1"/>
      <c r="AB738" s="1"/>
      <c r="AC738" s="1"/>
    </row>
    <row r="739" spans="24:29" x14ac:dyDescent="0.25">
      <c r="X739" s="1"/>
      <c r="Y739" s="1"/>
      <c r="Z739" s="1"/>
      <c r="AA739" s="1"/>
      <c r="AB739" s="1"/>
      <c r="AC739" s="1"/>
    </row>
    <row r="740" spans="24:29" x14ac:dyDescent="0.25">
      <c r="X740" s="1"/>
      <c r="Y740" s="1"/>
      <c r="Z740" s="1"/>
      <c r="AA740" s="1"/>
      <c r="AB740" s="1"/>
      <c r="AC740" s="1"/>
    </row>
    <row r="741" spans="24:29" x14ac:dyDescent="0.25">
      <c r="X741" s="1"/>
      <c r="Y741" s="1"/>
      <c r="Z741" s="1"/>
      <c r="AA741" s="1"/>
      <c r="AB741" s="1"/>
      <c r="AC741" s="1"/>
    </row>
    <row r="742" spans="24:29" x14ac:dyDescent="0.25">
      <c r="X742" s="1"/>
      <c r="Y742" s="1"/>
      <c r="Z742" s="1"/>
      <c r="AA742" s="1"/>
      <c r="AB742" s="1"/>
      <c r="AC742" s="1"/>
    </row>
    <row r="743" spans="24:29" x14ac:dyDescent="0.25">
      <c r="X743" s="1"/>
      <c r="Y743" s="1"/>
      <c r="Z743" s="1"/>
      <c r="AA743" s="1"/>
      <c r="AB743" s="1"/>
      <c r="AC743" s="1"/>
    </row>
    <row r="744" spans="24:29" x14ac:dyDescent="0.25">
      <c r="X744" s="1"/>
      <c r="Y744" s="1"/>
      <c r="Z744" s="1"/>
      <c r="AA744" s="1"/>
      <c r="AB744" s="1"/>
      <c r="AC744" s="1"/>
    </row>
    <row r="745" spans="24:29" x14ac:dyDescent="0.25">
      <c r="X745" s="1"/>
      <c r="Y745" s="1"/>
      <c r="Z745" s="1"/>
      <c r="AA745" s="1"/>
      <c r="AB745" s="1"/>
      <c r="AC745" s="1"/>
    </row>
    <row r="746" spans="24:29" x14ac:dyDescent="0.25">
      <c r="X746" s="1"/>
      <c r="Y746" s="1"/>
      <c r="Z746" s="1"/>
      <c r="AA746" s="1"/>
      <c r="AB746" s="1"/>
      <c r="AC746" s="1"/>
    </row>
    <row r="747" spans="24:29" x14ac:dyDescent="0.25">
      <c r="X747" s="1"/>
      <c r="Y747" s="1"/>
      <c r="Z747" s="1"/>
      <c r="AA747" s="1"/>
      <c r="AB747" s="1"/>
      <c r="AC747" s="1"/>
    </row>
    <row r="748" spans="24:29" x14ac:dyDescent="0.25">
      <c r="X748" s="1"/>
      <c r="Y748" s="1"/>
      <c r="Z748" s="1"/>
      <c r="AA748" s="1"/>
      <c r="AB748" s="1"/>
      <c r="AC748" s="1"/>
    </row>
    <row r="749" spans="24:29" x14ac:dyDescent="0.25">
      <c r="X749" s="1"/>
      <c r="Y749" s="1"/>
      <c r="Z749" s="1"/>
      <c r="AA749" s="1"/>
      <c r="AB749" s="1"/>
      <c r="AC749" s="1"/>
    </row>
    <row r="750" spans="24:29" x14ac:dyDescent="0.25">
      <c r="X750" s="1"/>
      <c r="Y750" s="1"/>
      <c r="Z750" s="1"/>
      <c r="AA750" s="1"/>
      <c r="AB750" s="1"/>
      <c r="AC750" s="1"/>
    </row>
    <row r="751" spans="24:29" x14ac:dyDescent="0.25">
      <c r="X751" s="1"/>
      <c r="Y751" s="1"/>
      <c r="Z751" s="1"/>
      <c r="AA751" s="1"/>
      <c r="AB751" s="1"/>
      <c r="AC751" s="1"/>
    </row>
    <row r="752" spans="24:29" x14ac:dyDescent="0.25">
      <c r="X752" s="1"/>
      <c r="Y752" s="1"/>
      <c r="Z752" s="1"/>
      <c r="AA752" s="1"/>
      <c r="AB752" s="1"/>
      <c r="AC752" s="1"/>
    </row>
    <row r="753" spans="24:29" x14ac:dyDescent="0.25">
      <c r="X753" s="1"/>
      <c r="Y753" s="1"/>
      <c r="Z753" s="1"/>
      <c r="AA753" s="1"/>
      <c r="AB753" s="1"/>
      <c r="AC753" s="1"/>
    </row>
    <row r="754" spans="24:29" x14ac:dyDescent="0.25">
      <c r="X754" s="1"/>
      <c r="Y754" s="1"/>
      <c r="Z754" s="1"/>
      <c r="AA754" s="1"/>
      <c r="AB754" s="1"/>
      <c r="AC754" s="1"/>
    </row>
    <row r="755" spans="24:29" x14ac:dyDescent="0.25">
      <c r="X755" s="1"/>
      <c r="Y755" s="1"/>
      <c r="Z755" s="1"/>
      <c r="AA755" s="1"/>
      <c r="AB755" s="1"/>
      <c r="AC755" s="1"/>
    </row>
    <row r="756" spans="24:29" x14ac:dyDescent="0.25">
      <c r="X756" s="1"/>
      <c r="Y756" s="1"/>
      <c r="Z756" s="1"/>
      <c r="AA756" s="1"/>
      <c r="AB756" s="1"/>
      <c r="AC756" s="1"/>
    </row>
    <row r="757" spans="24:29" x14ac:dyDescent="0.25">
      <c r="X757" s="1"/>
      <c r="Y757" s="1"/>
      <c r="Z757" s="1"/>
      <c r="AA757" s="1"/>
      <c r="AB757" s="1"/>
      <c r="AC757" s="1"/>
    </row>
    <row r="758" spans="24:29" x14ac:dyDescent="0.25">
      <c r="X758" s="1"/>
      <c r="Y758" s="1"/>
      <c r="Z758" s="1"/>
      <c r="AA758" s="1"/>
      <c r="AB758" s="1"/>
      <c r="AC758" s="1"/>
    </row>
    <row r="759" spans="24:29" x14ac:dyDescent="0.25">
      <c r="X759" s="1"/>
      <c r="Y759" s="1"/>
      <c r="Z759" s="1"/>
      <c r="AA759" s="1"/>
      <c r="AB759" s="1"/>
      <c r="AC759" s="1"/>
    </row>
    <row r="760" spans="24:29" x14ac:dyDescent="0.25">
      <c r="X760" s="1"/>
      <c r="Y760" s="1"/>
      <c r="Z760" s="1"/>
      <c r="AA760" s="1"/>
      <c r="AB760" s="1"/>
      <c r="AC760" s="1"/>
    </row>
    <row r="761" spans="24:29" x14ac:dyDescent="0.25">
      <c r="X761" s="1"/>
      <c r="Y761" s="1"/>
      <c r="Z761" s="1"/>
      <c r="AA761" s="1"/>
      <c r="AB761" s="1"/>
      <c r="AC761" s="1"/>
    </row>
    <row r="762" spans="24:29" x14ac:dyDescent="0.25">
      <c r="X762" s="1"/>
      <c r="Y762" s="1"/>
      <c r="Z762" s="1"/>
      <c r="AA762" s="1"/>
      <c r="AB762" s="1"/>
      <c r="AC762" s="1"/>
    </row>
    <row r="763" spans="24:29" x14ac:dyDescent="0.25">
      <c r="X763" s="1"/>
      <c r="Y763" s="1"/>
      <c r="Z763" s="1"/>
      <c r="AA763" s="1"/>
      <c r="AB763" s="1"/>
      <c r="AC763" s="1"/>
    </row>
    <row r="764" spans="24:29" x14ac:dyDescent="0.25">
      <c r="X764" s="1"/>
      <c r="Y764" s="1"/>
      <c r="Z764" s="1"/>
      <c r="AA764" s="1"/>
      <c r="AB764" s="1"/>
      <c r="AC764" s="1"/>
    </row>
    <row r="765" spans="24:29" x14ac:dyDescent="0.25">
      <c r="X765" s="1"/>
      <c r="Y765" s="1"/>
      <c r="Z765" s="1"/>
      <c r="AA765" s="1"/>
      <c r="AB765" s="1"/>
      <c r="AC765" s="1"/>
    </row>
    <row r="766" spans="24:29" x14ac:dyDescent="0.25">
      <c r="X766" s="1"/>
      <c r="Y766" s="1"/>
      <c r="Z766" s="1"/>
      <c r="AA766" s="1"/>
      <c r="AB766" s="1"/>
      <c r="AC766" s="1"/>
    </row>
    <row r="767" spans="24:29" x14ac:dyDescent="0.25">
      <c r="X767" s="1"/>
      <c r="Y767" s="1"/>
      <c r="Z767" s="1"/>
      <c r="AA767" s="1"/>
      <c r="AB767" s="1"/>
      <c r="AC767" s="1"/>
    </row>
    <row r="768" spans="24:29" x14ac:dyDescent="0.25">
      <c r="X768" s="1"/>
      <c r="Y768" s="1"/>
      <c r="Z768" s="1"/>
      <c r="AA768" s="1"/>
      <c r="AB768" s="1"/>
      <c r="AC768" s="1"/>
    </row>
    <row r="769" spans="24:29" x14ac:dyDescent="0.25">
      <c r="X769" s="1"/>
      <c r="Y769" s="1"/>
      <c r="Z769" s="1"/>
      <c r="AA769" s="1"/>
      <c r="AB769" s="1"/>
      <c r="AC769" s="1"/>
    </row>
    <row r="770" spans="24:29" x14ac:dyDescent="0.25">
      <c r="X770" s="1"/>
      <c r="Y770" s="1"/>
      <c r="Z770" s="1"/>
      <c r="AA770" s="1"/>
      <c r="AB770" s="1"/>
      <c r="AC770" s="1"/>
    </row>
    <row r="771" spans="24:29" x14ac:dyDescent="0.25">
      <c r="X771" s="1"/>
      <c r="Y771" s="1"/>
      <c r="Z771" s="1"/>
      <c r="AA771" s="1"/>
      <c r="AB771" s="1"/>
      <c r="AC771" s="1"/>
    </row>
    <row r="772" spans="24:29" x14ac:dyDescent="0.25">
      <c r="X772" s="1"/>
      <c r="Y772" s="1"/>
      <c r="Z772" s="1"/>
      <c r="AA772" s="1"/>
      <c r="AB772" s="1"/>
      <c r="AC772" s="1"/>
    </row>
    <row r="773" spans="24:29" x14ac:dyDescent="0.25">
      <c r="X773" s="1"/>
      <c r="Y773" s="1"/>
      <c r="Z773" s="1"/>
      <c r="AA773" s="1"/>
      <c r="AB773" s="1"/>
      <c r="AC773" s="1"/>
    </row>
    <row r="774" spans="24:29" x14ac:dyDescent="0.25">
      <c r="X774" s="1"/>
      <c r="Y774" s="1"/>
      <c r="Z774" s="1"/>
      <c r="AA774" s="1"/>
      <c r="AB774" s="1"/>
      <c r="AC774" s="1"/>
    </row>
    <row r="775" spans="24:29" x14ac:dyDescent="0.25">
      <c r="X775" s="1"/>
      <c r="Y775" s="1"/>
      <c r="Z775" s="1"/>
      <c r="AA775" s="1"/>
      <c r="AB775" s="1"/>
      <c r="AC775" s="1"/>
    </row>
    <row r="776" spans="24:29" x14ac:dyDescent="0.25">
      <c r="X776" s="1"/>
      <c r="Y776" s="1"/>
      <c r="Z776" s="1"/>
      <c r="AA776" s="1"/>
      <c r="AB776" s="1"/>
      <c r="AC776" s="1"/>
    </row>
    <row r="777" spans="24:29" x14ac:dyDescent="0.25">
      <c r="X777" s="1"/>
      <c r="Y777" s="1"/>
      <c r="Z777" s="1"/>
      <c r="AA777" s="1"/>
      <c r="AB777" s="1"/>
      <c r="AC777" s="1"/>
    </row>
    <row r="778" spans="24:29" x14ac:dyDescent="0.25">
      <c r="X778" s="1"/>
      <c r="Y778" s="1"/>
      <c r="Z778" s="1"/>
      <c r="AA778" s="1"/>
      <c r="AB778" s="1"/>
      <c r="AC778" s="1"/>
    </row>
    <row r="779" spans="24:29" x14ac:dyDescent="0.25">
      <c r="X779" s="1"/>
      <c r="Y779" s="1"/>
      <c r="Z779" s="1"/>
      <c r="AA779" s="1"/>
      <c r="AB779" s="1"/>
      <c r="AC779" s="1"/>
    </row>
    <row r="780" spans="24:29" x14ac:dyDescent="0.25">
      <c r="X780" s="1"/>
      <c r="Y780" s="1"/>
      <c r="Z780" s="1"/>
      <c r="AA780" s="1"/>
      <c r="AB780" s="1"/>
      <c r="AC780" s="1"/>
    </row>
    <row r="781" spans="24:29" x14ac:dyDescent="0.25">
      <c r="X781" s="1"/>
      <c r="Y781" s="1"/>
      <c r="Z781" s="1"/>
      <c r="AA781" s="1"/>
      <c r="AB781" s="1"/>
      <c r="AC781" s="1"/>
    </row>
    <row r="782" spans="24:29" x14ac:dyDescent="0.25">
      <c r="X782" s="1"/>
      <c r="Y782" s="1"/>
      <c r="Z782" s="1"/>
      <c r="AA782" s="1"/>
      <c r="AB782" s="1"/>
      <c r="AC782" s="1"/>
    </row>
    <row r="783" spans="24:29" x14ac:dyDescent="0.25">
      <c r="X783" s="1"/>
      <c r="Y783" s="1"/>
      <c r="Z783" s="1"/>
      <c r="AA783" s="1"/>
      <c r="AB783" s="1"/>
      <c r="AC783" s="1"/>
    </row>
    <row r="784" spans="24:29" x14ac:dyDescent="0.25">
      <c r="X784" s="1"/>
      <c r="Y784" s="1"/>
      <c r="Z784" s="1"/>
      <c r="AA784" s="1"/>
      <c r="AB784" s="1"/>
      <c r="AC784" s="1"/>
    </row>
    <row r="785" spans="24:29" x14ac:dyDescent="0.25">
      <c r="X785" s="1"/>
      <c r="Y785" s="1"/>
      <c r="Z785" s="1"/>
      <c r="AA785" s="1"/>
      <c r="AB785" s="1"/>
      <c r="AC785" s="1"/>
    </row>
    <row r="786" spans="24:29" x14ac:dyDescent="0.25">
      <c r="X786" s="1"/>
      <c r="Y786" s="1"/>
      <c r="Z786" s="1"/>
      <c r="AA786" s="1"/>
      <c r="AB786" s="1"/>
      <c r="AC786" s="1"/>
    </row>
    <row r="787" spans="24:29" x14ac:dyDescent="0.25">
      <c r="X787" s="1"/>
      <c r="Y787" s="1"/>
      <c r="Z787" s="1"/>
      <c r="AA787" s="1"/>
      <c r="AB787" s="1"/>
      <c r="AC787" s="1"/>
    </row>
    <row r="788" spans="24:29" x14ac:dyDescent="0.25">
      <c r="X788" s="1"/>
      <c r="Y788" s="1"/>
      <c r="Z788" s="1"/>
      <c r="AA788" s="1"/>
      <c r="AB788" s="1"/>
      <c r="AC788" s="1"/>
    </row>
    <row r="789" spans="24:29" x14ac:dyDescent="0.25">
      <c r="X789" s="1"/>
      <c r="Y789" s="1"/>
      <c r="Z789" s="1"/>
      <c r="AA789" s="1"/>
      <c r="AB789" s="1"/>
      <c r="AC789" s="1"/>
    </row>
    <row r="790" spans="24:29" x14ac:dyDescent="0.25">
      <c r="X790" s="1"/>
      <c r="Y790" s="1"/>
      <c r="Z790" s="1"/>
      <c r="AA790" s="1"/>
      <c r="AB790" s="1"/>
      <c r="AC790" s="1"/>
    </row>
    <row r="791" spans="24:29" x14ac:dyDescent="0.25">
      <c r="X791" s="1"/>
      <c r="Y791" s="1"/>
      <c r="Z791" s="1"/>
      <c r="AA791" s="1"/>
      <c r="AB791" s="1"/>
      <c r="AC791" s="1"/>
    </row>
    <row r="792" spans="24:29" x14ac:dyDescent="0.25">
      <c r="X792" s="1"/>
      <c r="Y792" s="1"/>
      <c r="Z792" s="1"/>
      <c r="AA792" s="1"/>
      <c r="AB792" s="1"/>
      <c r="AC792" s="1"/>
    </row>
    <row r="793" spans="24:29" x14ac:dyDescent="0.25">
      <c r="X793" s="1"/>
      <c r="Y793" s="1"/>
      <c r="Z793" s="1"/>
      <c r="AA793" s="1"/>
      <c r="AB793" s="1"/>
      <c r="AC793" s="1"/>
    </row>
    <row r="794" spans="24:29" x14ac:dyDescent="0.25">
      <c r="X794" s="1"/>
      <c r="Y794" s="1"/>
      <c r="Z794" s="1"/>
      <c r="AA794" s="1"/>
      <c r="AB794" s="1"/>
      <c r="AC794" s="1"/>
    </row>
    <row r="795" spans="24:29" x14ac:dyDescent="0.25">
      <c r="X795" s="1"/>
      <c r="Y795" s="1"/>
      <c r="Z795" s="1"/>
      <c r="AA795" s="1"/>
      <c r="AB795" s="1"/>
      <c r="AC795" s="1"/>
    </row>
    <row r="796" spans="24:29" x14ac:dyDescent="0.25">
      <c r="X796" s="1"/>
      <c r="Y796" s="1"/>
      <c r="Z796" s="1"/>
      <c r="AA796" s="1"/>
      <c r="AB796" s="1"/>
      <c r="AC796" s="1"/>
    </row>
    <row r="797" spans="24:29" x14ac:dyDescent="0.25">
      <c r="X797" s="1"/>
      <c r="Y797" s="1"/>
      <c r="Z797" s="1"/>
      <c r="AA797" s="1"/>
      <c r="AB797" s="1"/>
      <c r="AC797" s="1"/>
    </row>
    <row r="798" spans="24:29" x14ac:dyDescent="0.25">
      <c r="X798" s="1"/>
      <c r="Y798" s="1"/>
      <c r="Z798" s="1"/>
      <c r="AA798" s="1"/>
      <c r="AB798" s="1"/>
      <c r="AC798" s="1"/>
    </row>
    <row r="799" spans="24:29" x14ac:dyDescent="0.25">
      <c r="X799" s="1"/>
      <c r="Y799" s="1"/>
      <c r="Z799" s="1"/>
      <c r="AA799" s="1"/>
      <c r="AB799" s="1"/>
      <c r="AC799" s="1"/>
    </row>
    <row r="800" spans="24:29" x14ac:dyDescent="0.25">
      <c r="X800" s="1"/>
      <c r="Y800" s="1"/>
      <c r="Z800" s="1"/>
      <c r="AA800" s="1"/>
      <c r="AB800" s="1"/>
      <c r="AC800" s="1"/>
    </row>
    <row r="801" spans="24:29" x14ac:dyDescent="0.25">
      <c r="X801" s="1"/>
      <c r="Y801" s="1"/>
      <c r="Z801" s="1"/>
      <c r="AA801" s="1"/>
      <c r="AB801" s="1"/>
      <c r="AC801" s="1"/>
    </row>
    <row r="802" spans="24:29" x14ac:dyDescent="0.25">
      <c r="X802" s="1"/>
      <c r="Y802" s="1"/>
      <c r="Z802" s="1"/>
      <c r="AA802" s="1"/>
      <c r="AB802" s="1"/>
      <c r="AC802" s="1"/>
    </row>
    <row r="803" spans="24:29" x14ac:dyDescent="0.25">
      <c r="X803" s="1"/>
      <c r="Y803" s="1"/>
      <c r="Z803" s="1"/>
      <c r="AA803" s="1"/>
      <c r="AB803" s="1"/>
      <c r="AC803" s="1"/>
    </row>
    <row r="804" spans="24:29" x14ac:dyDescent="0.25">
      <c r="X804" s="1"/>
      <c r="Y804" s="1"/>
      <c r="Z804" s="1"/>
      <c r="AA804" s="1"/>
      <c r="AB804" s="1"/>
      <c r="AC804" s="1"/>
    </row>
    <row r="805" spans="24:29" x14ac:dyDescent="0.25">
      <c r="X805" s="1"/>
      <c r="Y805" s="1"/>
      <c r="Z805" s="1"/>
      <c r="AA805" s="1"/>
      <c r="AB805" s="1"/>
      <c r="AC805" s="1"/>
    </row>
    <row r="806" spans="24:29" x14ac:dyDescent="0.25">
      <c r="X806" s="1"/>
      <c r="Y806" s="1"/>
      <c r="Z806" s="1"/>
      <c r="AA806" s="1"/>
      <c r="AB806" s="1"/>
      <c r="AC806" s="1"/>
    </row>
    <row r="807" spans="24:29" x14ac:dyDescent="0.25">
      <c r="X807" s="1"/>
      <c r="Y807" s="1"/>
      <c r="Z807" s="1"/>
      <c r="AA807" s="1"/>
      <c r="AB807" s="1"/>
      <c r="AC807" s="1"/>
    </row>
    <row r="808" spans="24:29" x14ac:dyDescent="0.25">
      <c r="X808" s="1"/>
      <c r="Y808" s="1"/>
      <c r="Z808" s="1"/>
      <c r="AA808" s="1"/>
      <c r="AB808" s="1"/>
      <c r="AC808" s="1"/>
    </row>
    <row r="809" spans="24:29" x14ac:dyDescent="0.25">
      <c r="X809" s="1"/>
      <c r="Y809" s="1"/>
      <c r="Z809" s="1"/>
      <c r="AA809" s="1"/>
      <c r="AB809" s="1"/>
      <c r="AC809" s="1"/>
    </row>
    <row r="810" spans="24:29" x14ac:dyDescent="0.25">
      <c r="X810" s="1"/>
      <c r="Y810" s="1"/>
      <c r="Z810" s="1"/>
      <c r="AA810" s="1"/>
      <c r="AB810" s="1"/>
      <c r="AC810" s="1"/>
    </row>
    <row r="811" spans="24:29" x14ac:dyDescent="0.25">
      <c r="X811" s="1"/>
      <c r="Y811" s="1"/>
      <c r="Z811" s="1"/>
      <c r="AA811" s="1"/>
      <c r="AB811" s="1"/>
      <c r="AC811" s="1"/>
    </row>
    <row r="812" spans="24:29" x14ac:dyDescent="0.25">
      <c r="X812" s="1"/>
      <c r="Y812" s="1"/>
      <c r="Z812" s="1"/>
      <c r="AA812" s="1"/>
      <c r="AB812" s="1"/>
      <c r="AC812" s="1"/>
    </row>
    <row r="813" spans="24:29" x14ac:dyDescent="0.25">
      <c r="X813" s="1"/>
      <c r="Y813" s="1"/>
      <c r="Z813" s="1"/>
      <c r="AA813" s="1"/>
      <c r="AB813" s="1"/>
      <c r="AC813" s="1"/>
    </row>
    <row r="814" spans="24:29" x14ac:dyDescent="0.25">
      <c r="X814" s="1"/>
      <c r="Y814" s="1"/>
      <c r="Z814" s="1"/>
      <c r="AA814" s="1"/>
      <c r="AB814" s="1"/>
      <c r="AC814" s="1"/>
    </row>
    <row r="815" spans="24:29" x14ac:dyDescent="0.25">
      <c r="X815" s="1"/>
      <c r="Y815" s="1"/>
      <c r="Z815" s="1"/>
      <c r="AA815" s="1"/>
      <c r="AB815" s="1"/>
      <c r="AC815" s="1"/>
    </row>
    <row r="816" spans="24:29" x14ac:dyDescent="0.25">
      <c r="X816" s="1"/>
      <c r="Y816" s="1"/>
      <c r="Z816" s="1"/>
      <c r="AA816" s="1"/>
      <c r="AB816" s="1"/>
      <c r="AC816" s="1"/>
    </row>
    <row r="817" spans="24:29" x14ac:dyDescent="0.25">
      <c r="X817" s="1"/>
      <c r="Y817" s="1"/>
      <c r="Z817" s="1"/>
      <c r="AA817" s="1"/>
      <c r="AB817" s="1"/>
      <c r="AC817" s="1"/>
    </row>
    <row r="818" spans="24:29" x14ac:dyDescent="0.25">
      <c r="X818" s="1"/>
      <c r="Y818" s="1"/>
      <c r="Z818" s="1"/>
      <c r="AA818" s="1"/>
      <c r="AB818" s="1"/>
      <c r="AC818" s="1"/>
    </row>
    <row r="819" spans="24:29" x14ac:dyDescent="0.25">
      <c r="X819" s="1"/>
      <c r="Y819" s="1"/>
      <c r="Z819" s="1"/>
      <c r="AA819" s="1"/>
      <c r="AB819" s="1"/>
      <c r="AC819" s="1"/>
    </row>
    <row r="820" spans="24:29" x14ac:dyDescent="0.25">
      <c r="X820" s="1"/>
      <c r="Y820" s="1"/>
      <c r="Z820" s="1"/>
      <c r="AA820" s="1"/>
      <c r="AB820" s="1"/>
      <c r="AC820" s="1"/>
    </row>
    <row r="821" spans="24:29" x14ac:dyDescent="0.25">
      <c r="X821" s="1"/>
      <c r="Y821" s="1"/>
      <c r="Z821" s="1"/>
      <c r="AA821" s="1"/>
      <c r="AB821" s="1"/>
      <c r="AC821" s="1"/>
    </row>
    <row r="822" spans="24:29" x14ac:dyDescent="0.25">
      <c r="X822" s="1"/>
      <c r="Y822" s="1"/>
      <c r="Z822" s="1"/>
      <c r="AA822" s="1"/>
      <c r="AB822" s="1"/>
      <c r="AC822" s="1"/>
    </row>
    <row r="823" spans="24:29" x14ac:dyDescent="0.25">
      <c r="X823" s="1"/>
      <c r="Y823" s="1"/>
      <c r="Z823" s="1"/>
      <c r="AA823" s="1"/>
      <c r="AB823" s="1"/>
      <c r="AC823" s="1"/>
    </row>
    <row r="824" spans="24:29" x14ac:dyDescent="0.25">
      <c r="X824" s="1"/>
      <c r="Y824" s="1"/>
      <c r="Z824" s="1"/>
      <c r="AA824" s="1"/>
      <c r="AB824" s="1"/>
      <c r="AC824" s="1"/>
    </row>
    <row r="825" spans="24:29" x14ac:dyDescent="0.25">
      <c r="X825" s="1"/>
      <c r="Y825" s="1"/>
      <c r="Z825" s="1"/>
      <c r="AA825" s="1"/>
      <c r="AB825" s="1"/>
      <c r="AC825" s="1"/>
    </row>
    <row r="826" spans="24:29" x14ac:dyDescent="0.25">
      <c r="X826" s="1"/>
      <c r="Y826" s="1"/>
      <c r="Z826" s="1"/>
      <c r="AA826" s="1"/>
      <c r="AB826" s="1"/>
      <c r="AC826" s="1"/>
    </row>
    <row r="827" spans="24:29" x14ac:dyDescent="0.25">
      <c r="X827" s="1"/>
      <c r="Y827" s="1"/>
      <c r="Z827" s="1"/>
      <c r="AA827" s="1"/>
      <c r="AB827" s="1"/>
      <c r="AC827" s="1"/>
    </row>
    <row r="828" spans="24:29" x14ac:dyDescent="0.25">
      <c r="X828" s="1"/>
      <c r="Y828" s="1"/>
      <c r="Z828" s="1"/>
      <c r="AA828" s="1"/>
      <c r="AB828" s="1"/>
      <c r="AC828" s="1"/>
    </row>
    <row r="829" spans="24:29" x14ac:dyDescent="0.25">
      <c r="X829" s="1"/>
      <c r="Y829" s="1"/>
      <c r="Z829" s="1"/>
      <c r="AA829" s="1"/>
      <c r="AB829" s="1"/>
      <c r="AC829" s="1"/>
    </row>
    <row r="830" spans="24:29" x14ac:dyDescent="0.25">
      <c r="X830" s="1"/>
      <c r="Y830" s="1"/>
      <c r="Z830" s="1"/>
      <c r="AA830" s="1"/>
      <c r="AB830" s="1"/>
      <c r="AC830" s="1"/>
    </row>
    <row r="831" spans="24:29" x14ac:dyDescent="0.25">
      <c r="X831" s="1"/>
      <c r="Y831" s="1"/>
      <c r="Z831" s="1"/>
      <c r="AA831" s="1"/>
      <c r="AB831" s="1"/>
      <c r="AC831" s="1"/>
    </row>
    <row r="832" spans="24:29" x14ac:dyDescent="0.25">
      <c r="X832" s="1"/>
      <c r="Y832" s="1"/>
      <c r="Z832" s="1"/>
      <c r="AA832" s="1"/>
      <c r="AB832" s="1"/>
      <c r="AC832" s="1"/>
    </row>
    <row r="833" spans="24:29" x14ac:dyDescent="0.25">
      <c r="X833" s="1"/>
      <c r="Y833" s="1"/>
      <c r="Z833" s="1"/>
      <c r="AA833" s="1"/>
      <c r="AB833" s="1"/>
      <c r="AC833" s="1"/>
    </row>
    <row r="834" spans="24:29" x14ac:dyDescent="0.25">
      <c r="X834" s="1"/>
      <c r="Y834" s="1"/>
      <c r="Z834" s="1"/>
      <c r="AA834" s="1"/>
      <c r="AB834" s="1"/>
      <c r="AC834" s="1"/>
    </row>
    <row r="835" spans="24:29" x14ac:dyDescent="0.25">
      <c r="X835" s="1"/>
      <c r="Y835" s="1"/>
      <c r="Z835" s="1"/>
      <c r="AA835" s="1"/>
      <c r="AB835" s="1"/>
      <c r="AC835" s="1"/>
    </row>
    <row r="836" spans="24:29" x14ac:dyDescent="0.25">
      <c r="X836" s="1"/>
      <c r="Y836" s="1"/>
      <c r="Z836" s="1"/>
      <c r="AA836" s="1"/>
      <c r="AB836" s="1"/>
      <c r="AC836" s="1"/>
    </row>
    <row r="837" spans="24:29" x14ac:dyDescent="0.25">
      <c r="X837" s="1"/>
      <c r="Y837" s="1"/>
      <c r="Z837" s="1"/>
      <c r="AA837" s="1"/>
      <c r="AB837" s="1"/>
      <c r="AC837" s="1"/>
    </row>
    <row r="838" spans="24:29" x14ac:dyDescent="0.25">
      <c r="X838" s="1"/>
      <c r="Y838" s="1"/>
      <c r="Z838" s="1"/>
      <c r="AA838" s="1"/>
      <c r="AB838" s="1"/>
      <c r="AC838" s="1"/>
    </row>
    <row r="839" spans="24:29" x14ac:dyDescent="0.25">
      <c r="X839" s="1"/>
      <c r="Y839" s="1"/>
      <c r="Z839" s="1"/>
      <c r="AA839" s="1"/>
      <c r="AB839" s="1"/>
      <c r="AC839" s="1"/>
    </row>
    <row r="840" spans="24:29" x14ac:dyDescent="0.25">
      <c r="X840" s="1"/>
      <c r="Y840" s="1"/>
      <c r="Z840" s="1"/>
      <c r="AA840" s="1"/>
      <c r="AB840" s="1"/>
      <c r="AC840" s="1"/>
    </row>
    <row r="841" spans="24:29" x14ac:dyDescent="0.25">
      <c r="X841" s="1"/>
      <c r="Y841" s="1"/>
      <c r="Z841" s="1"/>
      <c r="AA841" s="1"/>
      <c r="AB841" s="1"/>
      <c r="AC841" s="1"/>
    </row>
    <row r="842" spans="24:29" x14ac:dyDescent="0.25">
      <c r="X842" s="1"/>
      <c r="Y842" s="1"/>
      <c r="Z842" s="1"/>
      <c r="AA842" s="1"/>
      <c r="AB842" s="1"/>
      <c r="AC842" s="1"/>
    </row>
    <row r="843" spans="24:29" x14ac:dyDescent="0.25">
      <c r="X843" s="1"/>
      <c r="Y843" s="1"/>
      <c r="Z843" s="1"/>
      <c r="AA843" s="1"/>
      <c r="AB843" s="1"/>
      <c r="AC843" s="1"/>
    </row>
    <row r="844" spans="24:29" x14ac:dyDescent="0.25">
      <c r="X844" s="1"/>
      <c r="Y844" s="1"/>
      <c r="Z844" s="1"/>
      <c r="AA844" s="1"/>
      <c r="AB844" s="1"/>
      <c r="AC844" s="1"/>
    </row>
    <row r="845" spans="24:29" x14ac:dyDescent="0.25">
      <c r="X845" s="1"/>
      <c r="Y845" s="1"/>
      <c r="Z845" s="1"/>
      <c r="AA845" s="1"/>
      <c r="AB845" s="1"/>
      <c r="AC845" s="1"/>
    </row>
    <row r="846" spans="24:29" x14ac:dyDescent="0.25">
      <c r="X846" s="1"/>
      <c r="Y846" s="1"/>
      <c r="Z846" s="1"/>
      <c r="AA846" s="1"/>
      <c r="AB846" s="1"/>
      <c r="AC846" s="1"/>
    </row>
    <row r="847" spans="24:29" x14ac:dyDescent="0.25">
      <c r="X847" s="1"/>
      <c r="Y847" s="1"/>
      <c r="Z847" s="1"/>
      <c r="AA847" s="1"/>
      <c r="AB847" s="1"/>
      <c r="AC847" s="1"/>
    </row>
    <row r="848" spans="24:29" x14ac:dyDescent="0.25">
      <c r="X848" s="1"/>
      <c r="Y848" s="1"/>
      <c r="Z848" s="1"/>
      <c r="AA848" s="1"/>
      <c r="AB848" s="1"/>
      <c r="AC848" s="1"/>
    </row>
    <row r="849" spans="24:29" x14ac:dyDescent="0.25">
      <c r="X849" s="1"/>
      <c r="Y849" s="1"/>
      <c r="Z849" s="1"/>
      <c r="AA849" s="1"/>
      <c r="AB849" s="1"/>
      <c r="AC849" s="1"/>
    </row>
    <row r="850" spans="24:29" x14ac:dyDescent="0.25">
      <c r="X850" s="1"/>
      <c r="Y850" s="1"/>
      <c r="Z850" s="1"/>
      <c r="AA850" s="1"/>
      <c r="AB850" s="1"/>
      <c r="AC850" s="1"/>
    </row>
    <row r="851" spans="24:29" x14ac:dyDescent="0.25">
      <c r="X851" s="1"/>
      <c r="Y851" s="1"/>
      <c r="Z851" s="1"/>
      <c r="AA851" s="1"/>
      <c r="AB851" s="1"/>
      <c r="AC851" s="1"/>
    </row>
    <row r="852" spans="24:29" x14ac:dyDescent="0.25">
      <c r="X852" s="1"/>
      <c r="Y852" s="1"/>
      <c r="Z852" s="1"/>
      <c r="AA852" s="1"/>
      <c r="AB852" s="1"/>
      <c r="AC852" s="1"/>
    </row>
    <row r="853" spans="24:29" x14ac:dyDescent="0.25">
      <c r="X853" s="1"/>
      <c r="Y853" s="1"/>
      <c r="Z853" s="1"/>
      <c r="AA853" s="1"/>
      <c r="AB853" s="1"/>
      <c r="AC853" s="1"/>
    </row>
    <row r="854" spans="24:29" x14ac:dyDescent="0.25">
      <c r="X854" s="1"/>
      <c r="Y854" s="1"/>
      <c r="Z854" s="1"/>
      <c r="AA854" s="1"/>
      <c r="AB854" s="1"/>
      <c r="AC854" s="1"/>
    </row>
    <row r="855" spans="24:29" x14ac:dyDescent="0.25">
      <c r="X855" s="1"/>
      <c r="Y855" s="1"/>
      <c r="Z855" s="1"/>
      <c r="AA855" s="1"/>
      <c r="AB855" s="1"/>
      <c r="AC855" s="1"/>
    </row>
    <row r="856" spans="24:29" x14ac:dyDescent="0.25">
      <c r="X856" s="1"/>
      <c r="Y856" s="1"/>
      <c r="Z856" s="1"/>
      <c r="AA856" s="1"/>
      <c r="AB856" s="1"/>
      <c r="AC856" s="1"/>
    </row>
    <row r="857" spans="24:29" x14ac:dyDescent="0.25">
      <c r="X857" s="1"/>
      <c r="Y857" s="1"/>
      <c r="Z857" s="1"/>
      <c r="AA857" s="1"/>
      <c r="AB857" s="1"/>
      <c r="AC857" s="1"/>
    </row>
    <row r="858" spans="24:29" x14ac:dyDescent="0.25">
      <c r="X858" s="1"/>
      <c r="Y858" s="1"/>
      <c r="Z858" s="1"/>
      <c r="AA858" s="1"/>
      <c r="AB858" s="1"/>
      <c r="AC858" s="1"/>
    </row>
    <row r="859" spans="24:29" x14ac:dyDescent="0.25">
      <c r="X859" s="1"/>
      <c r="Y859" s="1"/>
      <c r="Z859" s="1"/>
      <c r="AA859" s="1"/>
      <c r="AB859" s="1"/>
      <c r="AC859" s="1"/>
    </row>
    <row r="860" spans="24:29" x14ac:dyDescent="0.25">
      <c r="X860" s="1"/>
      <c r="Y860" s="1"/>
      <c r="Z860" s="1"/>
      <c r="AA860" s="1"/>
      <c r="AB860" s="1"/>
      <c r="AC860" s="1"/>
    </row>
    <row r="861" spans="24:29" x14ac:dyDescent="0.25">
      <c r="X861" s="1"/>
      <c r="Y861" s="1"/>
      <c r="Z861" s="1"/>
      <c r="AA861" s="1"/>
      <c r="AB861" s="1"/>
      <c r="AC861" s="1"/>
    </row>
    <row r="862" spans="24:29" x14ac:dyDescent="0.25">
      <c r="X862" s="1"/>
      <c r="Y862" s="1"/>
      <c r="Z862" s="1"/>
      <c r="AA862" s="1"/>
      <c r="AB862" s="1"/>
      <c r="AC862" s="1"/>
    </row>
    <row r="863" spans="24:29" x14ac:dyDescent="0.25">
      <c r="X863" s="1"/>
      <c r="Y863" s="1"/>
      <c r="Z863" s="1"/>
      <c r="AA863" s="1"/>
      <c r="AB863" s="1"/>
      <c r="AC863" s="1"/>
    </row>
    <row r="864" spans="24:29" x14ac:dyDescent="0.25">
      <c r="X864" s="1"/>
      <c r="Y864" s="1"/>
      <c r="Z864" s="1"/>
      <c r="AA864" s="1"/>
      <c r="AB864" s="1"/>
      <c r="AC864" s="1"/>
    </row>
    <row r="865" spans="24:29" x14ac:dyDescent="0.25">
      <c r="X865" s="1"/>
      <c r="Y865" s="1"/>
      <c r="Z865" s="1"/>
      <c r="AA865" s="1"/>
      <c r="AB865" s="1"/>
      <c r="AC865" s="1"/>
    </row>
    <row r="866" spans="24:29" x14ac:dyDescent="0.25">
      <c r="X866" s="1"/>
      <c r="Y866" s="1"/>
      <c r="Z866" s="1"/>
      <c r="AA866" s="1"/>
      <c r="AB866" s="1"/>
      <c r="AC866" s="1"/>
    </row>
    <row r="867" spans="24:29" x14ac:dyDescent="0.25">
      <c r="X867" s="1"/>
      <c r="Y867" s="1"/>
      <c r="Z867" s="1"/>
      <c r="AA867" s="1"/>
      <c r="AB867" s="1"/>
      <c r="AC867" s="1"/>
    </row>
    <row r="868" spans="24:29" x14ac:dyDescent="0.25">
      <c r="X868" s="1"/>
      <c r="Y868" s="1"/>
      <c r="Z868" s="1"/>
      <c r="AA868" s="1"/>
      <c r="AB868" s="1"/>
      <c r="AC868" s="1"/>
    </row>
    <row r="869" spans="24:29" x14ac:dyDescent="0.25">
      <c r="X869" s="1"/>
      <c r="Y869" s="1"/>
      <c r="Z869" s="1"/>
      <c r="AA869" s="1"/>
      <c r="AB869" s="1"/>
      <c r="AC869" s="1"/>
    </row>
    <row r="870" spans="24:29" x14ac:dyDescent="0.25">
      <c r="X870" s="1"/>
      <c r="Y870" s="1"/>
      <c r="Z870" s="1"/>
      <c r="AA870" s="1"/>
      <c r="AB870" s="1"/>
      <c r="AC870" s="1"/>
    </row>
    <row r="871" spans="24:29" x14ac:dyDescent="0.25">
      <c r="X871" s="1"/>
      <c r="Y871" s="1"/>
      <c r="Z871" s="1"/>
      <c r="AA871" s="1"/>
      <c r="AB871" s="1"/>
      <c r="AC871" s="1"/>
    </row>
    <row r="872" spans="24:29" x14ac:dyDescent="0.25">
      <c r="X872" s="1"/>
      <c r="Y872" s="1"/>
      <c r="Z872" s="1"/>
      <c r="AA872" s="1"/>
      <c r="AB872" s="1"/>
      <c r="AC872" s="1"/>
    </row>
    <row r="873" spans="24:29" x14ac:dyDescent="0.25">
      <c r="X873" s="1"/>
      <c r="Y873" s="1"/>
      <c r="Z873" s="1"/>
      <c r="AA873" s="1"/>
      <c r="AB873" s="1"/>
      <c r="AC873" s="1"/>
    </row>
    <row r="874" spans="24:29" x14ac:dyDescent="0.25">
      <c r="X874" s="1"/>
      <c r="Y874" s="1"/>
      <c r="Z874" s="1"/>
      <c r="AA874" s="1"/>
      <c r="AB874" s="1"/>
      <c r="AC874" s="1"/>
    </row>
    <row r="875" spans="24:29" x14ac:dyDescent="0.25">
      <c r="X875" s="1"/>
      <c r="Y875" s="1"/>
      <c r="Z875" s="1"/>
      <c r="AA875" s="1"/>
      <c r="AB875" s="1"/>
      <c r="AC875" s="1"/>
    </row>
    <row r="876" spans="24:29" x14ac:dyDescent="0.25">
      <c r="X876" s="1"/>
      <c r="Y876" s="1"/>
      <c r="Z876" s="1"/>
      <c r="AA876" s="1"/>
      <c r="AB876" s="1"/>
      <c r="AC876" s="1"/>
    </row>
    <row r="877" spans="24:29" x14ac:dyDescent="0.25">
      <c r="X877" s="1"/>
      <c r="Y877" s="1"/>
      <c r="Z877" s="1"/>
      <c r="AA877" s="1"/>
      <c r="AB877" s="1"/>
      <c r="AC877" s="1"/>
    </row>
    <row r="878" spans="24:29" x14ac:dyDescent="0.25">
      <c r="X878" s="1"/>
      <c r="Y878" s="1"/>
      <c r="Z878" s="1"/>
      <c r="AA878" s="1"/>
      <c r="AB878" s="1"/>
      <c r="AC878" s="1"/>
    </row>
    <row r="879" spans="24:29" x14ac:dyDescent="0.25">
      <c r="X879" s="1"/>
      <c r="Y879" s="1"/>
      <c r="Z879" s="1"/>
      <c r="AA879" s="1"/>
      <c r="AB879" s="1"/>
      <c r="AC879" s="1"/>
    </row>
    <row r="880" spans="24:29" x14ac:dyDescent="0.25">
      <c r="X880" s="1"/>
      <c r="Y880" s="1"/>
      <c r="Z880" s="1"/>
      <c r="AA880" s="1"/>
      <c r="AB880" s="1"/>
      <c r="AC880" s="1"/>
    </row>
    <row r="881" spans="24:29" x14ac:dyDescent="0.25">
      <c r="X881" s="1"/>
      <c r="Y881" s="1"/>
      <c r="Z881" s="1"/>
      <c r="AA881" s="1"/>
      <c r="AB881" s="1"/>
      <c r="AC881" s="1"/>
    </row>
    <row r="882" spans="24:29" x14ac:dyDescent="0.25">
      <c r="X882" s="1"/>
      <c r="Y882" s="1"/>
      <c r="Z882" s="1"/>
      <c r="AA882" s="1"/>
      <c r="AB882" s="1"/>
      <c r="AC882" s="1"/>
    </row>
    <row r="883" spans="24:29" x14ac:dyDescent="0.25">
      <c r="X883" s="1"/>
      <c r="Y883" s="1"/>
      <c r="Z883" s="1"/>
      <c r="AA883" s="1"/>
      <c r="AB883" s="1"/>
      <c r="AC883" s="1"/>
    </row>
    <row r="884" spans="24:29" x14ac:dyDescent="0.25">
      <c r="X884" s="1"/>
      <c r="Y884" s="1"/>
      <c r="Z884" s="1"/>
      <c r="AA884" s="1"/>
      <c r="AB884" s="1"/>
      <c r="AC884" s="1"/>
    </row>
    <row r="885" spans="24:29" x14ac:dyDescent="0.25">
      <c r="X885" s="1"/>
      <c r="Y885" s="1"/>
      <c r="Z885" s="1"/>
      <c r="AA885" s="1"/>
      <c r="AB885" s="1"/>
      <c r="AC885" s="1"/>
    </row>
    <row r="886" spans="24:29" x14ac:dyDescent="0.25">
      <c r="X886" s="1"/>
      <c r="Y886" s="1"/>
      <c r="Z886" s="1"/>
      <c r="AA886" s="1"/>
      <c r="AB886" s="1"/>
      <c r="AC886" s="1"/>
    </row>
    <row r="887" spans="24:29" x14ac:dyDescent="0.25">
      <c r="X887" s="1"/>
      <c r="Y887" s="1"/>
      <c r="Z887" s="1"/>
      <c r="AA887" s="1"/>
      <c r="AB887" s="1"/>
      <c r="AC887" s="1"/>
    </row>
    <row r="888" spans="24:29" x14ac:dyDescent="0.25">
      <c r="X888" s="1"/>
      <c r="Y888" s="1"/>
      <c r="Z888" s="1"/>
      <c r="AA888" s="1"/>
      <c r="AB888" s="1"/>
      <c r="AC888" s="1"/>
    </row>
    <row r="889" spans="24:29" x14ac:dyDescent="0.25">
      <c r="X889" s="1"/>
      <c r="Y889" s="1"/>
      <c r="Z889" s="1"/>
      <c r="AA889" s="1"/>
      <c r="AB889" s="1"/>
      <c r="AC889" s="1"/>
    </row>
    <row r="890" spans="24:29" x14ac:dyDescent="0.25">
      <c r="X890" s="1"/>
      <c r="Y890" s="1"/>
      <c r="Z890" s="1"/>
      <c r="AA890" s="1"/>
      <c r="AB890" s="1"/>
      <c r="AC890" s="1"/>
    </row>
    <row r="891" spans="24:29" x14ac:dyDescent="0.25">
      <c r="X891" s="1"/>
      <c r="Y891" s="1"/>
      <c r="Z891" s="1"/>
      <c r="AA891" s="1"/>
      <c r="AB891" s="1"/>
      <c r="AC891" s="1"/>
    </row>
    <row r="892" spans="24:29" x14ac:dyDescent="0.25">
      <c r="X892" s="1"/>
      <c r="Y892" s="1"/>
      <c r="Z892" s="1"/>
      <c r="AA892" s="1"/>
      <c r="AB892" s="1"/>
      <c r="AC892" s="1"/>
    </row>
    <row r="893" spans="24:29" x14ac:dyDescent="0.25">
      <c r="X893" s="1"/>
      <c r="Y893" s="1"/>
      <c r="Z893" s="1"/>
      <c r="AA893" s="1"/>
      <c r="AB893" s="1"/>
      <c r="AC893" s="1"/>
    </row>
    <row r="894" spans="24:29" x14ac:dyDescent="0.25">
      <c r="X894" s="1"/>
      <c r="Y894" s="1"/>
      <c r="Z894" s="1"/>
      <c r="AA894" s="1"/>
      <c r="AB894" s="1"/>
      <c r="AC894" s="1"/>
    </row>
    <row r="895" spans="24:29" x14ac:dyDescent="0.25">
      <c r="X895" s="1"/>
      <c r="Y895" s="1"/>
      <c r="Z895" s="1"/>
      <c r="AA895" s="1"/>
      <c r="AB895" s="1"/>
      <c r="AC895" s="1"/>
    </row>
    <row r="896" spans="24:29" x14ac:dyDescent="0.25">
      <c r="X896" s="1"/>
      <c r="Y896" s="1"/>
      <c r="Z896" s="1"/>
      <c r="AA896" s="1"/>
      <c r="AB896" s="1"/>
      <c r="AC896" s="1"/>
    </row>
    <row r="897" spans="24:29" x14ac:dyDescent="0.25">
      <c r="X897" s="1"/>
      <c r="Y897" s="1"/>
      <c r="Z897" s="1"/>
      <c r="AA897" s="1"/>
      <c r="AB897" s="1"/>
      <c r="AC897" s="1"/>
    </row>
    <row r="898" spans="24:29" x14ac:dyDescent="0.25">
      <c r="X898" s="1"/>
      <c r="Y898" s="1"/>
      <c r="Z898" s="1"/>
      <c r="AA898" s="1"/>
      <c r="AB898" s="1"/>
      <c r="AC898" s="1"/>
    </row>
    <row r="899" spans="24:29" x14ac:dyDescent="0.25">
      <c r="X899" s="1"/>
      <c r="Y899" s="1"/>
      <c r="Z899" s="1"/>
      <c r="AA899" s="1"/>
      <c r="AB899" s="1"/>
      <c r="AC899" s="1"/>
    </row>
    <row r="900" spans="24:29" x14ac:dyDescent="0.25">
      <c r="X900" s="1"/>
      <c r="Y900" s="1"/>
      <c r="Z900" s="1"/>
      <c r="AA900" s="1"/>
      <c r="AB900" s="1"/>
      <c r="AC900" s="1"/>
    </row>
    <row r="901" spans="24:29" x14ac:dyDescent="0.25">
      <c r="X901" s="1"/>
      <c r="Y901" s="1"/>
      <c r="Z901" s="1"/>
      <c r="AA901" s="1"/>
      <c r="AB901" s="1"/>
      <c r="AC901" s="1"/>
    </row>
    <row r="902" spans="24:29" x14ac:dyDescent="0.25">
      <c r="X902" s="1"/>
      <c r="Y902" s="1"/>
      <c r="Z902" s="1"/>
      <c r="AA902" s="1"/>
      <c r="AB902" s="1"/>
      <c r="AC902" s="1"/>
    </row>
    <row r="903" spans="24:29" x14ac:dyDescent="0.25">
      <c r="X903" s="1"/>
      <c r="Y903" s="1"/>
      <c r="Z903" s="1"/>
      <c r="AA903" s="1"/>
      <c r="AB903" s="1"/>
      <c r="AC903" s="1"/>
    </row>
    <row r="904" spans="24:29" x14ac:dyDescent="0.25">
      <c r="X904" s="1"/>
      <c r="Y904" s="1"/>
      <c r="Z904" s="1"/>
      <c r="AA904" s="1"/>
      <c r="AB904" s="1"/>
      <c r="AC904" s="1"/>
    </row>
    <row r="905" spans="24:29" x14ac:dyDescent="0.25">
      <c r="X905" s="1"/>
      <c r="Y905" s="1"/>
      <c r="Z905" s="1"/>
      <c r="AA905" s="1"/>
      <c r="AB905" s="1"/>
      <c r="AC905" s="1"/>
    </row>
    <row r="906" spans="24:29" x14ac:dyDescent="0.25">
      <c r="X906" s="1"/>
      <c r="Y906" s="1"/>
      <c r="Z906" s="1"/>
      <c r="AA906" s="1"/>
      <c r="AB906" s="1"/>
      <c r="AC906" s="1"/>
    </row>
    <row r="907" spans="24:29" x14ac:dyDescent="0.25">
      <c r="X907" s="1"/>
      <c r="Y907" s="1"/>
      <c r="Z907" s="1"/>
      <c r="AA907" s="1"/>
      <c r="AB907" s="1"/>
      <c r="AC907" s="1"/>
    </row>
    <row r="908" spans="24:29" x14ac:dyDescent="0.25">
      <c r="X908" s="1"/>
      <c r="Y908" s="1"/>
      <c r="Z908" s="1"/>
      <c r="AA908" s="1"/>
      <c r="AB908" s="1"/>
      <c r="AC908" s="1"/>
    </row>
    <row r="909" spans="24:29" x14ac:dyDescent="0.25">
      <c r="X909" s="1"/>
      <c r="Y909" s="1"/>
      <c r="Z909" s="1"/>
      <c r="AA909" s="1"/>
      <c r="AB909" s="1"/>
      <c r="AC909" s="1"/>
    </row>
    <row r="910" spans="24:29" x14ac:dyDescent="0.25">
      <c r="X910" s="1"/>
      <c r="Y910" s="1"/>
      <c r="Z910" s="1"/>
      <c r="AA910" s="1"/>
      <c r="AB910" s="1"/>
      <c r="AC910" s="1"/>
    </row>
    <row r="911" spans="24:29" x14ac:dyDescent="0.25">
      <c r="X911" s="1"/>
      <c r="Y911" s="1"/>
      <c r="Z911" s="1"/>
      <c r="AA911" s="1"/>
      <c r="AB911" s="1"/>
      <c r="AC911" s="1"/>
    </row>
    <row r="912" spans="24:29" x14ac:dyDescent="0.25">
      <c r="X912" s="1"/>
      <c r="Y912" s="1"/>
      <c r="Z912" s="1"/>
      <c r="AA912" s="1"/>
      <c r="AB912" s="1"/>
      <c r="AC912" s="1"/>
    </row>
    <row r="913" spans="24:29" x14ac:dyDescent="0.25">
      <c r="X913" s="1"/>
      <c r="Y913" s="1"/>
      <c r="Z913" s="1"/>
      <c r="AA913" s="1"/>
      <c r="AB913" s="1"/>
      <c r="AC913" s="1"/>
    </row>
    <row r="914" spans="24:29" x14ac:dyDescent="0.25">
      <c r="X914" s="1"/>
      <c r="Y914" s="1"/>
      <c r="Z914" s="1"/>
      <c r="AA914" s="1"/>
      <c r="AB914" s="1"/>
      <c r="AC914" s="1"/>
    </row>
    <row r="915" spans="24:29" x14ac:dyDescent="0.25">
      <c r="X915" s="1"/>
      <c r="Y915" s="1"/>
      <c r="Z915" s="1"/>
      <c r="AA915" s="1"/>
      <c r="AB915" s="1"/>
      <c r="AC915" s="1"/>
    </row>
    <row r="916" spans="24:29" x14ac:dyDescent="0.25">
      <c r="X916" s="1"/>
      <c r="Y916" s="1"/>
      <c r="Z916" s="1"/>
      <c r="AA916" s="1"/>
      <c r="AB916" s="1"/>
      <c r="AC916" s="1"/>
    </row>
    <row r="917" spans="24:29" x14ac:dyDescent="0.25">
      <c r="X917" s="1"/>
      <c r="Y917" s="1"/>
      <c r="Z917" s="1"/>
      <c r="AA917" s="1"/>
      <c r="AB917" s="1"/>
      <c r="AC917" s="1"/>
    </row>
    <row r="918" spans="24:29" x14ac:dyDescent="0.25">
      <c r="X918" s="1"/>
      <c r="Y918" s="1"/>
      <c r="Z918" s="1"/>
      <c r="AA918" s="1"/>
      <c r="AB918" s="1"/>
      <c r="AC918" s="1"/>
    </row>
    <row r="919" spans="24:29" x14ac:dyDescent="0.25">
      <c r="X919" s="1"/>
      <c r="Y919" s="1"/>
      <c r="Z919" s="1"/>
      <c r="AA919" s="1"/>
      <c r="AB919" s="1"/>
      <c r="AC919" s="1"/>
    </row>
    <row r="920" spans="24:29" x14ac:dyDescent="0.25">
      <c r="X920" s="1"/>
      <c r="Y920" s="1"/>
      <c r="Z920" s="1"/>
      <c r="AA920" s="1"/>
      <c r="AB920" s="1"/>
      <c r="AC920" s="1"/>
    </row>
    <row r="921" spans="24:29" x14ac:dyDescent="0.25">
      <c r="X921" s="1"/>
      <c r="Y921" s="1"/>
      <c r="Z921" s="1"/>
      <c r="AA921" s="1"/>
      <c r="AB921" s="1"/>
      <c r="AC921" s="1"/>
    </row>
    <row r="922" spans="24:29" x14ac:dyDescent="0.25">
      <c r="X922" s="1"/>
      <c r="Y922" s="1"/>
      <c r="Z922" s="1"/>
      <c r="AA922" s="1"/>
      <c r="AB922" s="1"/>
      <c r="AC922" s="1"/>
    </row>
    <row r="923" spans="24:29" x14ac:dyDescent="0.25">
      <c r="X923" s="1"/>
      <c r="Y923" s="1"/>
      <c r="Z923" s="1"/>
      <c r="AA923" s="1"/>
      <c r="AB923" s="1"/>
      <c r="AC923" s="1"/>
    </row>
    <row r="924" spans="24:29" x14ac:dyDescent="0.25">
      <c r="X924" s="1"/>
      <c r="Y924" s="1"/>
      <c r="Z924" s="1"/>
      <c r="AA924" s="1"/>
      <c r="AB924" s="1"/>
      <c r="AC924" s="1"/>
    </row>
    <row r="925" spans="24:29" x14ac:dyDescent="0.25">
      <c r="X925" s="1"/>
      <c r="Y925" s="1"/>
      <c r="Z925" s="1"/>
      <c r="AA925" s="1"/>
      <c r="AB925" s="1"/>
      <c r="AC925" s="1"/>
    </row>
    <row r="926" spans="24:29" x14ac:dyDescent="0.25">
      <c r="X926" s="1"/>
      <c r="Y926" s="1"/>
      <c r="Z926" s="1"/>
      <c r="AA926" s="1"/>
      <c r="AB926" s="1"/>
      <c r="AC926" s="1"/>
    </row>
    <row r="927" spans="24:29" x14ac:dyDescent="0.25">
      <c r="X927" s="1"/>
      <c r="Y927" s="1"/>
      <c r="Z927" s="1"/>
      <c r="AA927" s="1"/>
      <c r="AB927" s="1"/>
      <c r="AC927" s="1"/>
    </row>
    <row r="928" spans="24:29" x14ac:dyDescent="0.25">
      <c r="X928" s="1"/>
      <c r="Y928" s="1"/>
      <c r="Z928" s="1"/>
      <c r="AA928" s="1"/>
      <c r="AB928" s="1"/>
      <c r="AC928" s="1"/>
    </row>
    <row r="929" spans="24:29" x14ac:dyDescent="0.25">
      <c r="X929" s="1"/>
      <c r="Y929" s="1"/>
      <c r="Z929" s="1"/>
      <c r="AA929" s="1"/>
      <c r="AB929" s="1"/>
      <c r="AC929" s="1"/>
    </row>
    <row r="930" spans="24:29" x14ac:dyDescent="0.25">
      <c r="X930" s="1"/>
      <c r="Y930" s="1"/>
      <c r="Z930" s="1"/>
      <c r="AA930" s="1"/>
      <c r="AB930" s="1"/>
      <c r="AC930" s="1"/>
    </row>
    <row r="931" spans="24:29" x14ac:dyDescent="0.25">
      <c r="X931" s="1"/>
      <c r="Y931" s="1"/>
      <c r="Z931" s="1"/>
      <c r="AA931" s="1"/>
      <c r="AB931" s="1"/>
      <c r="AC931" s="1"/>
    </row>
    <row r="932" spans="24:29" x14ac:dyDescent="0.25">
      <c r="X932" s="1"/>
      <c r="Y932" s="1"/>
      <c r="Z932" s="1"/>
      <c r="AA932" s="1"/>
      <c r="AB932" s="1"/>
      <c r="AC932" s="1"/>
    </row>
    <row r="933" spans="24:29" x14ac:dyDescent="0.25">
      <c r="X933" s="1"/>
      <c r="Y933" s="1"/>
      <c r="Z933" s="1"/>
      <c r="AA933" s="1"/>
      <c r="AB933" s="1"/>
      <c r="AC933" s="1"/>
    </row>
    <row r="934" spans="24:29" x14ac:dyDescent="0.25">
      <c r="X934" s="1"/>
      <c r="Y934" s="1"/>
      <c r="Z934" s="1"/>
      <c r="AA934" s="1"/>
      <c r="AB934" s="1"/>
      <c r="AC934" s="1"/>
    </row>
    <row r="935" spans="24:29" x14ac:dyDescent="0.25">
      <c r="X935" s="1"/>
      <c r="Y935" s="1"/>
      <c r="Z935" s="1"/>
      <c r="AA935" s="1"/>
      <c r="AB935" s="1"/>
      <c r="AC935" s="1"/>
    </row>
    <row r="936" spans="24:29" x14ac:dyDescent="0.25">
      <c r="X936" s="1"/>
      <c r="Y936" s="1"/>
      <c r="Z936" s="1"/>
      <c r="AA936" s="1"/>
      <c r="AB936" s="1"/>
      <c r="AC936" s="1"/>
    </row>
    <row r="937" spans="24:29" x14ac:dyDescent="0.25">
      <c r="X937" s="1"/>
      <c r="Y937" s="1"/>
      <c r="Z937" s="1"/>
      <c r="AA937" s="1"/>
      <c r="AB937" s="1"/>
      <c r="AC937" s="1"/>
    </row>
    <row r="938" spans="24:29" x14ac:dyDescent="0.25">
      <c r="X938" s="1"/>
      <c r="Y938" s="1"/>
      <c r="Z938" s="1"/>
      <c r="AA938" s="1"/>
      <c r="AB938" s="1"/>
      <c r="AC938" s="1"/>
    </row>
    <row r="939" spans="24:29" x14ac:dyDescent="0.25">
      <c r="X939" s="1"/>
      <c r="Y939" s="1"/>
      <c r="Z939" s="1"/>
      <c r="AA939" s="1"/>
      <c r="AB939" s="1"/>
      <c r="AC939" s="1"/>
    </row>
    <row r="940" spans="24:29" x14ac:dyDescent="0.25">
      <c r="X940" s="1"/>
      <c r="Y940" s="1"/>
      <c r="Z940" s="1"/>
      <c r="AA940" s="1"/>
      <c r="AB940" s="1"/>
      <c r="AC940" s="1"/>
    </row>
    <row r="941" spans="24:29" x14ac:dyDescent="0.25">
      <c r="X941" s="1"/>
      <c r="Y941" s="1"/>
      <c r="Z941" s="1"/>
      <c r="AA941" s="1"/>
      <c r="AB941" s="1"/>
      <c r="AC941" s="1"/>
    </row>
    <row r="942" spans="24:29" x14ac:dyDescent="0.25">
      <c r="X942" s="1"/>
      <c r="Y942" s="1"/>
      <c r="Z942" s="1"/>
      <c r="AA942" s="1"/>
      <c r="AB942" s="1"/>
      <c r="AC942" s="1"/>
    </row>
    <row r="943" spans="24:29" x14ac:dyDescent="0.25">
      <c r="X943" s="1"/>
      <c r="Y943" s="1"/>
      <c r="Z943" s="1"/>
      <c r="AA943" s="1"/>
      <c r="AB943" s="1"/>
      <c r="AC943" s="1"/>
    </row>
    <row r="944" spans="24:29" x14ac:dyDescent="0.25">
      <c r="X944" s="1"/>
      <c r="Y944" s="1"/>
      <c r="Z944" s="1"/>
      <c r="AA944" s="1"/>
      <c r="AB944" s="1"/>
      <c r="AC944" s="1"/>
    </row>
    <row r="945" spans="24:29" x14ac:dyDescent="0.25">
      <c r="X945" s="1"/>
      <c r="Y945" s="1"/>
      <c r="Z945" s="1"/>
      <c r="AA945" s="1"/>
      <c r="AB945" s="1"/>
      <c r="AC945" s="1"/>
    </row>
    <row r="946" spans="24:29" x14ac:dyDescent="0.25">
      <c r="X946" s="1"/>
      <c r="Y946" s="1"/>
      <c r="Z946" s="1"/>
      <c r="AA946" s="1"/>
      <c r="AB946" s="1"/>
      <c r="AC946" s="1"/>
    </row>
    <row r="947" spans="24:29" x14ac:dyDescent="0.25">
      <c r="X947" s="1"/>
      <c r="Y947" s="1"/>
      <c r="Z947" s="1"/>
      <c r="AA947" s="1"/>
      <c r="AB947" s="1"/>
      <c r="AC947" s="1"/>
    </row>
    <row r="948" spans="24:29" x14ac:dyDescent="0.25">
      <c r="X948" s="1"/>
      <c r="Y948" s="1"/>
      <c r="Z948" s="1"/>
      <c r="AA948" s="1"/>
      <c r="AB948" s="1"/>
      <c r="AC948" s="1"/>
    </row>
    <row r="949" spans="24:29" x14ac:dyDescent="0.25">
      <c r="X949" s="1"/>
      <c r="Y949" s="1"/>
      <c r="Z949" s="1"/>
      <c r="AA949" s="1"/>
      <c r="AB949" s="1"/>
      <c r="AC949" s="1"/>
    </row>
    <row r="950" spans="24:29" x14ac:dyDescent="0.25">
      <c r="X950" s="1"/>
      <c r="Y950" s="1"/>
      <c r="Z950" s="1"/>
      <c r="AA950" s="1"/>
      <c r="AB950" s="1"/>
      <c r="AC950" s="1"/>
    </row>
    <row r="951" spans="24:29" x14ac:dyDescent="0.25">
      <c r="X951" s="1"/>
      <c r="Y951" s="1"/>
      <c r="Z951" s="1"/>
      <c r="AA951" s="1"/>
      <c r="AB951" s="1"/>
      <c r="AC951" s="1"/>
    </row>
    <row r="952" spans="24:29" x14ac:dyDescent="0.25">
      <c r="X952" s="1"/>
      <c r="Y952" s="1"/>
      <c r="Z952" s="1"/>
      <c r="AA952" s="1"/>
      <c r="AB952" s="1"/>
      <c r="AC952" s="1"/>
    </row>
    <row r="953" spans="24:29" x14ac:dyDescent="0.25">
      <c r="X953" s="1"/>
      <c r="Y953" s="1"/>
      <c r="Z953" s="1"/>
      <c r="AA953" s="1"/>
      <c r="AB953" s="1"/>
      <c r="AC953" s="1"/>
    </row>
    <row r="954" spans="24:29" x14ac:dyDescent="0.25">
      <c r="X954" s="1"/>
      <c r="Y954" s="1"/>
      <c r="Z954" s="1"/>
      <c r="AA954" s="1"/>
      <c r="AB954" s="1"/>
      <c r="AC954" s="1"/>
    </row>
    <row r="955" spans="24:29" x14ac:dyDescent="0.25">
      <c r="X955" s="1"/>
      <c r="Y955" s="1"/>
      <c r="Z955" s="1"/>
      <c r="AA955" s="1"/>
      <c r="AB955" s="1"/>
      <c r="AC955" s="1"/>
    </row>
    <row r="956" spans="24:29" x14ac:dyDescent="0.25">
      <c r="X956" s="1"/>
      <c r="Y956" s="1"/>
      <c r="Z956" s="1"/>
      <c r="AA956" s="1"/>
      <c r="AB956" s="1"/>
      <c r="AC956" s="1"/>
    </row>
    <row r="957" spans="24:29" x14ac:dyDescent="0.25">
      <c r="X957" s="1"/>
      <c r="Y957" s="1"/>
      <c r="Z957" s="1"/>
      <c r="AA957" s="1"/>
      <c r="AB957" s="1"/>
      <c r="AC957" s="1"/>
    </row>
    <row r="958" spans="24:29" x14ac:dyDescent="0.25">
      <c r="X958" s="1"/>
      <c r="Y958" s="1"/>
      <c r="Z958" s="1"/>
      <c r="AA958" s="1"/>
      <c r="AB958" s="1"/>
      <c r="AC958" s="1"/>
    </row>
    <row r="959" spans="24:29" x14ac:dyDescent="0.25">
      <c r="X959" s="1"/>
      <c r="Y959" s="1"/>
      <c r="Z959" s="1"/>
      <c r="AA959" s="1"/>
      <c r="AB959" s="1"/>
      <c r="AC959" s="1"/>
    </row>
    <row r="960" spans="24:29" x14ac:dyDescent="0.25">
      <c r="X960" s="1"/>
      <c r="Y960" s="1"/>
      <c r="Z960" s="1"/>
      <c r="AA960" s="1"/>
      <c r="AB960" s="1"/>
      <c r="AC960" s="1"/>
    </row>
    <row r="961" spans="24:29" x14ac:dyDescent="0.25">
      <c r="X961" s="1"/>
      <c r="Y961" s="1"/>
      <c r="Z961" s="1"/>
      <c r="AA961" s="1"/>
      <c r="AB961" s="1"/>
      <c r="AC961" s="1"/>
    </row>
    <row r="962" spans="24:29" x14ac:dyDescent="0.25">
      <c r="X962" s="1"/>
      <c r="Y962" s="1"/>
      <c r="Z962" s="1"/>
      <c r="AA962" s="1"/>
      <c r="AB962" s="1"/>
      <c r="AC962" s="1"/>
    </row>
    <row r="963" spans="24:29" x14ac:dyDescent="0.25">
      <c r="X963" s="1"/>
      <c r="Y963" s="1"/>
      <c r="Z963" s="1"/>
      <c r="AA963" s="1"/>
      <c r="AB963" s="1"/>
      <c r="AC963" s="1"/>
    </row>
    <row r="964" spans="24:29" x14ac:dyDescent="0.25">
      <c r="X964" s="1"/>
      <c r="Y964" s="1"/>
      <c r="Z964" s="1"/>
      <c r="AA964" s="1"/>
      <c r="AB964" s="1"/>
      <c r="AC964" s="1"/>
    </row>
    <row r="965" spans="24:29" x14ac:dyDescent="0.25">
      <c r="X965" s="1"/>
      <c r="Y965" s="1"/>
      <c r="Z965" s="1"/>
      <c r="AA965" s="1"/>
      <c r="AB965" s="1"/>
      <c r="AC965" s="1"/>
    </row>
    <row r="966" spans="24:29" x14ac:dyDescent="0.25">
      <c r="X966" s="1"/>
      <c r="Y966" s="1"/>
      <c r="Z966" s="1"/>
      <c r="AA966" s="1"/>
      <c r="AB966" s="1"/>
      <c r="AC966" s="1"/>
    </row>
    <row r="967" spans="24:29" x14ac:dyDescent="0.25">
      <c r="X967" s="1"/>
      <c r="Y967" s="1"/>
      <c r="Z967" s="1"/>
      <c r="AA967" s="1"/>
      <c r="AB967" s="1"/>
      <c r="AC967" s="1"/>
    </row>
    <row r="968" spans="24:29" x14ac:dyDescent="0.25">
      <c r="X968" s="1"/>
      <c r="Y968" s="1"/>
      <c r="Z968" s="1"/>
      <c r="AA968" s="1"/>
      <c r="AB968" s="1"/>
      <c r="AC968" s="1"/>
    </row>
    <row r="969" spans="24:29" x14ac:dyDescent="0.25">
      <c r="X969" s="1"/>
      <c r="Y969" s="1"/>
      <c r="Z969" s="1"/>
      <c r="AA969" s="1"/>
      <c r="AB969" s="1"/>
      <c r="AC969" s="1"/>
    </row>
    <row r="970" spans="24:29" x14ac:dyDescent="0.25">
      <c r="X970" s="1"/>
      <c r="Y970" s="1"/>
      <c r="Z970" s="1"/>
      <c r="AA970" s="1"/>
      <c r="AB970" s="1"/>
      <c r="AC970" s="1"/>
    </row>
    <row r="971" spans="24:29" x14ac:dyDescent="0.25">
      <c r="X971" s="1"/>
      <c r="Y971" s="1"/>
      <c r="Z971" s="1"/>
      <c r="AA971" s="1"/>
      <c r="AB971" s="1"/>
      <c r="AC971" s="1"/>
    </row>
    <row r="972" spans="24:29" x14ac:dyDescent="0.25">
      <c r="X972" s="1"/>
      <c r="Y972" s="1"/>
      <c r="Z972" s="1"/>
      <c r="AA972" s="1"/>
      <c r="AB972" s="1"/>
      <c r="AC972" s="1"/>
    </row>
    <row r="973" spans="24:29" x14ac:dyDescent="0.25">
      <c r="X973" s="1"/>
      <c r="Y973" s="1"/>
      <c r="Z973" s="1"/>
      <c r="AA973" s="1"/>
      <c r="AB973" s="1"/>
      <c r="AC973" s="1"/>
    </row>
    <row r="974" spans="24:29" x14ac:dyDescent="0.25">
      <c r="X974" s="1"/>
      <c r="Y974" s="1"/>
      <c r="Z974" s="1"/>
      <c r="AA974" s="1"/>
      <c r="AB974" s="1"/>
      <c r="AC974" s="1"/>
    </row>
    <row r="975" spans="24:29" x14ac:dyDescent="0.25">
      <c r="X975" s="1"/>
      <c r="Y975" s="1"/>
      <c r="Z975" s="1"/>
      <c r="AA975" s="1"/>
      <c r="AB975" s="1"/>
      <c r="AC975" s="1"/>
    </row>
    <row r="976" spans="24:29" x14ac:dyDescent="0.25">
      <c r="X976" s="1"/>
      <c r="Y976" s="1"/>
      <c r="Z976" s="1"/>
      <c r="AA976" s="1"/>
      <c r="AB976" s="1"/>
      <c r="AC976" s="1"/>
    </row>
    <row r="977" spans="24:29" x14ac:dyDescent="0.25">
      <c r="X977" s="1"/>
      <c r="Y977" s="1"/>
      <c r="Z977" s="1"/>
      <c r="AA977" s="1"/>
      <c r="AB977" s="1"/>
      <c r="AC977" s="1"/>
    </row>
    <row r="978" spans="24:29" x14ac:dyDescent="0.25">
      <c r="X978" s="1"/>
      <c r="Y978" s="1"/>
      <c r="Z978" s="1"/>
      <c r="AA978" s="1"/>
      <c r="AB978" s="1"/>
      <c r="AC978" s="1"/>
    </row>
    <row r="979" spans="24:29" x14ac:dyDescent="0.25">
      <c r="X979" s="1"/>
      <c r="Y979" s="1"/>
      <c r="Z979" s="1"/>
      <c r="AA979" s="1"/>
      <c r="AB979" s="1"/>
      <c r="AC979" s="1"/>
    </row>
    <row r="980" spans="24:29" x14ac:dyDescent="0.25">
      <c r="X980" s="1"/>
      <c r="Y980" s="1"/>
      <c r="Z980" s="1"/>
      <c r="AA980" s="1"/>
      <c r="AB980" s="1"/>
      <c r="AC980" s="1"/>
    </row>
    <row r="981" spans="24:29" x14ac:dyDescent="0.25">
      <c r="X981" s="1"/>
      <c r="Y981" s="1"/>
      <c r="Z981" s="1"/>
      <c r="AA981" s="1"/>
      <c r="AB981" s="1"/>
      <c r="AC981" s="1"/>
    </row>
    <row r="982" spans="24:29" x14ac:dyDescent="0.25">
      <c r="X982" s="1"/>
      <c r="Y982" s="1"/>
      <c r="Z982" s="1"/>
      <c r="AA982" s="1"/>
      <c r="AB982" s="1"/>
      <c r="AC982" s="1"/>
    </row>
    <row r="983" spans="24:29" x14ac:dyDescent="0.25">
      <c r="X983" s="1"/>
      <c r="Y983" s="1"/>
      <c r="Z983" s="1"/>
      <c r="AA983" s="1"/>
      <c r="AB983" s="1"/>
      <c r="AC983" s="1"/>
    </row>
    <row r="984" spans="24:29" x14ac:dyDescent="0.25">
      <c r="X984" s="1"/>
      <c r="Y984" s="1"/>
      <c r="Z984" s="1"/>
      <c r="AA984" s="1"/>
      <c r="AB984" s="1"/>
      <c r="AC984" s="1"/>
    </row>
    <row r="985" spans="24:29" x14ac:dyDescent="0.25">
      <c r="X985" s="1"/>
      <c r="Y985" s="1"/>
      <c r="Z985" s="1"/>
      <c r="AA985" s="1"/>
      <c r="AB985" s="1"/>
      <c r="AC985" s="1"/>
    </row>
    <row r="986" spans="24:29" x14ac:dyDescent="0.25">
      <c r="X986" s="1"/>
      <c r="Y986" s="1"/>
      <c r="Z986" s="1"/>
      <c r="AA986" s="1"/>
      <c r="AB986" s="1"/>
      <c r="AC986" s="1"/>
    </row>
    <row r="987" spans="24:29" x14ac:dyDescent="0.25">
      <c r="X987" s="1"/>
      <c r="Y987" s="1"/>
      <c r="Z987" s="1"/>
      <c r="AA987" s="1"/>
      <c r="AB987" s="1"/>
      <c r="AC987" s="1"/>
    </row>
    <row r="988" spans="24:29" x14ac:dyDescent="0.25">
      <c r="X988" s="1"/>
      <c r="Y988" s="1"/>
      <c r="Z988" s="1"/>
      <c r="AA988" s="1"/>
      <c r="AB988" s="1"/>
      <c r="AC988" s="1"/>
    </row>
    <row r="989" spans="24:29" x14ac:dyDescent="0.25">
      <c r="X989" s="1"/>
      <c r="Y989" s="1"/>
      <c r="Z989" s="1"/>
      <c r="AA989" s="1"/>
      <c r="AB989" s="1"/>
      <c r="AC989" s="1"/>
    </row>
    <row r="990" spans="24:29" x14ac:dyDescent="0.25">
      <c r="X990" s="1"/>
      <c r="Y990" s="1"/>
      <c r="Z990" s="1"/>
      <c r="AA990" s="1"/>
      <c r="AB990" s="1"/>
      <c r="AC990" s="1"/>
    </row>
    <row r="991" spans="24:29" x14ac:dyDescent="0.25">
      <c r="X991" s="1"/>
      <c r="Y991" s="1"/>
      <c r="Z991" s="1"/>
      <c r="AA991" s="1"/>
      <c r="AB991" s="1"/>
      <c r="AC991" s="1"/>
    </row>
    <row r="992" spans="24:29" x14ac:dyDescent="0.25">
      <c r="X992" s="1"/>
      <c r="Y992" s="1"/>
      <c r="Z992" s="1"/>
      <c r="AA992" s="1"/>
      <c r="AB992" s="1"/>
      <c r="AC992" s="1"/>
    </row>
    <row r="993" spans="24:29" x14ac:dyDescent="0.25">
      <c r="X993" s="1"/>
      <c r="Y993" s="1"/>
      <c r="Z993" s="1"/>
      <c r="AA993" s="1"/>
      <c r="AB993" s="1"/>
      <c r="AC993" s="1"/>
    </row>
    <row r="994" spans="24:29" x14ac:dyDescent="0.25">
      <c r="X994" s="1"/>
      <c r="Y994" s="1"/>
      <c r="Z994" s="1"/>
      <c r="AA994" s="1"/>
      <c r="AB994" s="1"/>
      <c r="AC994" s="1"/>
    </row>
    <row r="995" spans="24:29" x14ac:dyDescent="0.25">
      <c r="X995" s="1"/>
      <c r="Y995" s="1"/>
      <c r="Z995" s="1"/>
      <c r="AA995" s="1"/>
      <c r="AB995" s="1"/>
      <c r="AC995" s="1"/>
    </row>
    <row r="996" spans="24:29" x14ac:dyDescent="0.25">
      <c r="X996" s="1"/>
      <c r="Y996" s="1"/>
      <c r="Z996" s="1"/>
      <c r="AA996" s="1"/>
      <c r="AB996" s="1"/>
      <c r="AC996" s="1"/>
    </row>
    <row r="997" spans="24:29" x14ac:dyDescent="0.25">
      <c r="X997" s="1"/>
      <c r="Y997" s="1"/>
      <c r="Z997" s="1"/>
      <c r="AA997" s="1"/>
      <c r="AB997" s="1"/>
      <c r="AC997" s="1"/>
    </row>
    <row r="998" spans="24:29" x14ac:dyDescent="0.25">
      <c r="X998" s="1"/>
      <c r="Y998" s="1"/>
      <c r="Z998" s="1"/>
      <c r="AA998" s="1"/>
      <c r="AB998" s="1"/>
      <c r="AC998" s="1"/>
    </row>
    <row r="999" spans="24:29" x14ac:dyDescent="0.25">
      <c r="X999" s="1"/>
      <c r="Y999" s="1"/>
      <c r="Z999" s="1"/>
      <c r="AA999" s="1"/>
      <c r="AB999" s="1"/>
      <c r="AC999" s="1"/>
    </row>
    <row r="1000" spans="24:29" x14ac:dyDescent="0.25">
      <c r="X1000" s="1"/>
      <c r="Y1000" s="1"/>
      <c r="Z1000" s="1"/>
      <c r="AA1000" s="1"/>
      <c r="AB1000" s="1"/>
      <c r="AC1000" s="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G39"/>
  <sheetViews>
    <sheetView topLeftCell="U24" workbookViewId="0">
      <selection activeCell="AG24" sqref="AG24"/>
    </sheetView>
  </sheetViews>
  <sheetFormatPr defaultColWidth="15.140625" defaultRowHeight="15" customHeight="1" x14ac:dyDescent="0.25"/>
  <cols>
    <col min="1" max="23" width="7.5703125" customWidth="1"/>
    <col min="24" max="29" width="10.5703125" customWidth="1"/>
    <col min="30" max="30" width="10.7109375" customWidth="1"/>
    <col min="31" max="31" width="10.5703125" customWidth="1"/>
    <col min="32" max="33" width="10.7109375" customWidth="1"/>
    <col min="34" max="39" width="7.5703125" customWidth="1"/>
  </cols>
  <sheetData>
    <row r="3" spans="1:33" ht="15" customHeight="1" x14ac:dyDescent="0.25"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14">
        <v>2015</v>
      </c>
      <c r="AB3" s="14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</row>
    <row r="4" spans="1:33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>
        <f>'All Recyclables'!N4+'B&amp;L'!N4</f>
        <v>1484.9899999999998</v>
      </c>
      <c r="O4">
        <f>'All Recyclables'!O4+'B&amp;L'!O4</f>
        <v>1743.03</v>
      </c>
      <c r="P4">
        <f>'All Recyclables'!P4+'B&amp;L'!P4</f>
        <v>1683.91</v>
      </c>
      <c r="Q4">
        <f>'All Recyclables'!Q4+'B&amp;L'!Q4</f>
        <v>1407.6</v>
      </c>
      <c r="R4">
        <f>'All Recyclables'!R4+'B&amp;L'!R4</f>
        <v>1486.2</v>
      </c>
      <c r="S4">
        <f>'All Recyclables'!S4+'B&amp;L'!S4</f>
        <v>1285.31</v>
      </c>
      <c r="T4">
        <f>'All Recyclables'!T4+'B&amp;L'!T4</f>
        <v>1829.8700000000001</v>
      </c>
      <c r="U4">
        <f>'All Recyclables'!U4+'B&amp;L'!U4</f>
        <v>1570.0900000000001</v>
      </c>
      <c r="V4">
        <f>'All Recyclables'!V4+'B&amp;L'!V4</f>
        <v>1509.9900000000002</v>
      </c>
      <c r="W4">
        <f>'All Recyclables'!W4+'B&amp;L'!W4</f>
        <v>1578.11</v>
      </c>
      <c r="X4" s="1">
        <f>'All Recyclables'!X4+'B&amp;L'!X4</f>
        <v>1420.6399999999999</v>
      </c>
      <c r="Y4" s="1">
        <f>'All Recyclables'!Y4+'B&amp;L'!Y4</f>
        <v>1394.5099999999998</v>
      </c>
      <c r="Z4" s="1">
        <f>'All Recyclables'!Z4+'B&amp;L'!Z4</f>
        <v>1517.84</v>
      </c>
      <c r="AA4" s="1">
        <f>'All Recyclables'!AA4+'B&amp;L'!AA4</f>
        <v>1650.1</v>
      </c>
      <c r="AB4" s="1">
        <f>'All Recyclables'!AB4+'B&amp;L'!AB4</f>
        <v>1442.3600000000001</v>
      </c>
      <c r="AC4" s="1">
        <f>'All Recyclables'!AC4+'B&amp;L'!AC4</f>
        <v>1329.07</v>
      </c>
      <c r="AD4" s="1">
        <f>'All Recyclables'!AD4+'B&amp;L'!AD4</f>
        <v>1431.98</v>
      </c>
      <c r="AE4" s="1">
        <f>'All Recyclables'!AE4+'B&amp;L'!AE4</f>
        <v>948.18000000000006</v>
      </c>
      <c r="AF4" s="1">
        <f>'All Recyclables'!AF4+'B&amp;L'!AF4</f>
        <v>1151.29</v>
      </c>
      <c r="AG4" s="1">
        <f>'All Recyclables'!AG4+'B&amp;L'!AG4</f>
        <v>914.71</v>
      </c>
    </row>
    <row r="5" spans="1:33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>
        <f>'All Recyclables'!N5+'B&amp;L'!N5</f>
        <v>763.75</v>
      </c>
      <c r="O5">
        <f>'All Recyclables'!O5+'B&amp;L'!O5</f>
        <v>918.90000000000009</v>
      </c>
      <c r="P5">
        <f>'All Recyclables'!P5+'B&amp;L'!P5</f>
        <v>999.84</v>
      </c>
      <c r="Q5">
        <f>'All Recyclables'!Q5+'B&amp;L'!Q5</f>
        <v>884.19</v>
      </c>
      <c r="R5">
        <f>'All Recyclables'!R5+'B&amp;L'!R5</f>
        <v>788.32999999999993</v>
      </c>
      <c r="S5">
        <f>'All Recyclables'!S5+'B&amp;L'!S5</f>
        <v>748.37</v>
      </c>
      <c r="T5">
        <f>'All Recyclables'!T5+'B&amp;L'!T5</f>
        <v>950.53</v>
      </c>
      <c r="U5">
        <f>'All Recyclables'!U5+'B&amp;L'!U5</f>
        <v>792.94999999999993</v>
      </c>
      <c r="V5">
        <f>'All Recyclables'!V5+'B&amp;L'!V5</f>
        <v>753.93000000000006</v>
      </c>
      <c r="W5">
        <f>'All Recyclables'!W5+'B&amp;L'!W5</f>
        <v>773.84999999999991</v>
      </c>
      <c r="X5" s="1">
        <f>'All Recyclables'!X5+'B&amp;L'!X5</f>
        <v>725.77</v>
      </c>
      <c r="Y5" s="1">
        <f>'All Recyclables'!Y5+'B&amp;L'!Y5</f>
        <v>704.67000000000007</v>
      </c>
      <c r="Z5" s="1">
        <f>'All Recyclables'!Z5+'B&amp;L'!Z5</f>
        <v>818.96</v>
      </c>
      <c r="AA5" s="1">
        <f>'All Recyclables'!AA5+'B&amp;L'!AA5</f>
        <v>1037.5</v>
      </c>
      <c r="AB5" s="1">
        <f>'All Recyclables'!AB5+'B&amp;L'!AB5</f>
        <v>778.75</v>
      </c>
      <c r="AC5" s="1">
        <f>'All Recyclables'!AC5+'B&amp;L'!AC5</f>
        <v>741.69999999999993</v>
      </c>
      <c r="AD5" s="1">
        <f>'All Recyclables'!AD5+'B&amp;L'!AD5</f>
        <v>742.42000000000007</v>
      </c>
      <c r="AE5" s="1">
        <f>'All Recyclables'!AE5+'B&amp;L'!AE5</f>
        <v>486.81</v>
      </c>
      <c r="AF5" s="1">
        <f>'All Recyclables'!AF5+'B&amp;L'!AF5</f>
        <v>613.33999999999992</v>
      </c>
      <c r="AG5" s="1">
        <f>'All Recyclables'!AG5+'B&amp;L'!AG5</f>
        <v>559.79999999999995</v>
      </c>
    </row>
    <row r="6" spans="1:33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>
        <f>'All Recyclables'!N6+'B&amp;L'!N6</f>
        <v>1468.79</v>
      </c>
      <c r="O6">
        <f>'All Recyclables'!O6+'B&amp;L'!O6</f>
        <v>1659.9699999999998</v>
      </c>
      <c r="P6">
        <f>'All Recyclables'!P6+'B&amp;L'!P6</f>
        <v>1521.1799999999998</v>
      </c>
      <c r="Q6">
        <f>'All Recyclables'!Q6+'B&amp;L'!Q6</f>
        <v>1475.19</v>
      </c>
      <c r="R6">
        <f>'All Recyclables'!R6+'B&amp;L'!R6</f>
        <v>1539.55</v>
      </c>
      <c r="S6">
        <f>'All Recyclables'!S6+'B&amp;L'!S6</f>
        <v>1527.6000000000001</v>
      </c>
      <c r="T6">
        <f>'All Recyclables'!T6+'B&amp;L'!T6</f>
        <v>1742.2300000000002</v>
      </c>
      <c r="U6">
        <f>'All Recyclables'!U6+'B&amp;L'!U6</f>
        <v>1286.6599999999999</v>
      </c>
      <c r="V6">
        <f>'All Recyclables'!V6+'B&amp;L'!V6</f>
        <v>1227.68</v>
      </c>
      <c r="W6">
        <f>'All Recyclables'!W6+'B&amp;L'!W6</f>
        <v>1379.58</v>
      </c>
      <c r="X6" s="1">
        <f>'All Recyclables'!X6+'B&amp;L'!X6</f>
        <v>1243.6399999999999</v>
      </c>
      <c r="Y6" s="1">
        <f>'All Recyclables'!Y6+'B&amp;L'!Y6</f>
        <v>1179.81</v>
      </c>
      <c r="Z6" s="1">
        <f>'All Recyclables'!Z6+'B&amp;L'!Z6</f>
        <v>1402.06</v>
      </c>
      <c r="AA6" s="1">
        <f>'All Recyclables'!AA6+'B&amp;L'!AA6</f>
        <v>1677.42</v>
      </c>
      <c r="AB6" s="1">
        <f>'All Recyclables'!AB6+'B&amp;L'!AB6</f>
        <v>1261.71</v>
      </c>
      <c r="AC6" s="1">
        <f>'All Recyclables'!AC6+'B&amp;L'!AC6</f>
        <v>1236.8600000000001</v>
      </c>
      <c r="AD6" s="1">
        <f>'All Recyclables'!AD6+'B&amp;L'!AD6</f>
        <v>1339.79</v>
      </c>
      <c r="AE6" s="1">
        <f>'All Recyclables'!AE6+'B&amp;L'!AE6</f>
        <v>943.6099999999999</v>
      </c>
      <c r="AF6" s="1">
        <f>'All Recyclables'!AF6+'B&amp;L'!AF6</f>
        <v>1093.78</v>
      </c>
      <c r="AG6" s="1">
        <f>'All Recyclables'!AG6+'B&amp;L'!AG6</f>
        <v>866.24</v>
      </c>
    </row>
    <row r="7" spans="1:33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>
        <f>'All Recyclables'!N7+'B&amp;L'!N7</f>
        <v>1929.19</v>
      </c>
      <c r="O7">
        <f>'All Recyclables'!O7+'B&amp;L'!O7</f>
        <v>2533.5100000000002</v>
      </c>
      <c r="P7">
        <f>'All Recyclables'!P7+'B&amp;L'!P7</f>
        <v>2131.7800000000002</v>
      </c>
      <c r="Q7">
        <f>'All Recyclables'!Q7+'B&amp;L'!Q7</f>
        <v>2041.96</v>
      </c>
      <c r="R7">
        <f>'All Recyclables'!R7+'B&amp;L'!R7</f>
        <v>2166.8100000000004</v>
      </c>
      <c r="S7">
        <f>'All Recyclables'!S7+'B&amp;L'!S7</f>
        <v>1809.4099999999999</v>
      </c>
      <c r="T7">
        <f>'All Recyclables'!T7+'B&amp;L'!T7</f>
        <v>2628.26</v>
      </c>
      <c r="U7">
        <f>'All Recyclables'!U7+'B&amp;L'!U7</f>
        <v>2103.0299999999997</v>
      </c>
      <c r="V7">
        <f>'All Recyclables'!V7+'B&amp;L'!V7</f>
        <v>1827.6999999999998</v>
      </c>
      <c r="W7">
        <f>'All Recyclables'!W7+'B&amp;L'!W7</f>
        <v>2090.2799999999997</v>
      </c>
      <c r="X7" s="1">
        <f>'All Recyclables'!X7+'B&amp;L'!X7</f>
        <v>1761.29</v>
      </c>
      <c r="Y7" s="1">
        <f>'All Recyclables'!Y7+'B&amp;L'!Y7</f>
        <v>1713.4099999999999</v>
      </c>
      <c r="Z7" s="1">
        <f>'All Recyclables'!Z7+'B&amp;L'!Z7</f>
        <v>2109.35</v>
      </c>
      <c r="AA7" s="1">
        <f>'All Recyclables'!AA7+'B&amp;L'!AA7</f>
        <v>1940.16</v>
      </c>
      <c r="AB7" s="5">
        <f>'All Recyclables'!AB7+'B&amp;L'!AB7</f>
        <v>2079</v>
      </c>
      <c r="AC7" s="5">
        <f>'All Recyclables'!AC7+'B&amp;L'!AC7</f>
        <v>1999.31</v>
      </c>
      <c r="AD7" s="1">
        <f>'All Recyclables'!AD7+'B&amp;L'!AD7</f>
        <v>2199.27</v>
      </c>
      <c r="AE7" s="1">
        <f>'All Recyclables'!AE7+'B&amp;L'!AE7</f>
        <v>1605.33</v>
      </c>
      <c r="AF7" s="1">
        <f>'All Recyclables'!AF7+'B&amp;L'!AF7</f>
        <v>1749.54</v>
      </c>
      <c r="AG7" s="1">
        <f>'All Recyclables'!AG7+'B&amp;L'!AG7</f>
        <v>1243.8499999999999</v>
      </c>
    </row>
    <row r="8" spans="1:33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>
        <f>'All Recyclables'!N8+'B&amp;L'!N8</f>
        <v>1355.1399999999999</v>
      </c>
      <c r="O8">
        <f>'All Recyclables'!O8+'B&amp;L'!O8</f>
        <v>1785.5299999999997</v>
      </c>
      <c r="P8">
        <f>'All Recyclables'!P8+'B&amp;L'!P8</f>
        <v>1576.27</v>
      </c>
      <c r="Q8">
        <f>'All Recyclables'!Q8+'B&amp;L'!Q8</f>
        <v>1499.64</v>
      </c>
      <c r="R8">
        <f>'All Recyclables'!R8+'B&amp;L'!R8</f>
        <v>1492.3899999999999</v>
      </c>
      <c r="S8">
        <f>'All Recyclables'!S8+'B&amp;L'!S8</f>
        <v>1416.9899999999998</v>
      </c>
      <c r="T8">
        <f>'All Recyclables'!T8+'B&amp;L'!T8</f>
        <v>1848.8500000000004</v>
      </c>
      <c r="U8">
        <f>'All Recyclables'!U8+'B&amp;L'!U8</f>
        <v>1574.6999999999998</v>
      </c>
      <c r="V8">
        <f>'All Recyclables'!V8+'B&amp;L'!V8</f>
        <v>1569.14</v>
      </c>
      <c r="W8">
        <f>'All Recyclables'!W8+'B&amp;L'!W8</f>
        <v>1647.31</v>
      </c>
      <c r="X8" s="1">
        <f>'All Recyclables'!X8+'B&amp;L'!X8</f>
        <v>1369.56</v>
      </c>
      <c r="Y8" s="1">
        <f>'All Recyclables'!Y8+'B&amp;L'!Y8</f>
        <v>1333.12</v>
      </c>
      <c r="Z8" s="1">
        <f>'All Recyclables'!Z8+'B&amp;L'!Z8</f>
        <v>1640.99</v>
      </c>
      <c r="AA8" s="1">
        <f>'All Recyclables'!AA8+'B&amp;L'!AA8</f>
        <v>1391.68</v>
      </c>
      <c r="AB8" s="1">
        <f>'All Recyclables'!AB8+'B&amp;L'!AB8</f>
        <v>1463.52</v>
      </c>
      <c r="AC8" s="1">
        <f>'All Recyclables'!AC8+'B&amp;L'!AC8</f>
        <v>1446.1200000000001</v>
      </c>
      <c r="AD8" s="1">
        <f>'All Recyclables'!AD8+'B&amp;L'!AD8</f>
        <v>1667.3200000000002</v>
      </c>
      <c r="AE8" s="1">
        <f>'All Recyclables'!AE8+'B&amp;L'!AE8</f>
        <v>1112.0900000000001</v>
      </c>
      <c r="AF8" s="1">
        <f>'All Recyclables'!AF8+'B&amp;L'!AF8</f>
        <v>1387.7</v>
      </c>
      <c r="AG8" s="1">
        <f>'All Recyclables'!AG8+'B&amp;L'!AG8</f>
        <v>997.21</v>
      </c>
    </row>
    <row r="9" spans="1:33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>
        <f>'All Recyclables'!N9+'B&amp;L'!N9</f>
        <v>750.43000000000006</v>
      </c>
      <c r="O9">
        <f>'All Recyclables'!O9+'B&amp;L'!O9</f>
        <v>912.28199999999993</v>
      </c>
      <c r="P9">
        <f>'All Recyclables'!P9+'B&amp;L'!P9</f>
        <v>850.7399999999999</v>
      </c>
      <c r="Q9">
        <f>'All Recyclables'!Q9+'B&amp;L'!Q9</f>
        <v>813.86000000000013</v>
      </c>
      <c r="R9">
        <f>'All Recyclables'!R9+'B&amp;L'!R9</f>
        <v>798</v>
      </c>
      <c r="S9">
        <f>'All Recyclables'!S9+'B&amp;L'!S9</f>
        <v>736.79</v>
      </c>
      <c r="T9">
        <f>'All Recyclables'!T9+'B&amp;L'!T9</f>
        <v>913.88999999999987</v>
      </c>
      <c r="U9">
        <f>'All Recyclables'!U9+'B&amp;L'!U9</f>
        <v>751.81999999999994</v>
      </c>
      <c r="V9">
        <f>'All Recyclables'!V9+'B&amp;L'!V9</f>
        <v>755.40000000000009</v>
      </c>
      <c r="W9">
        <f>'All Recyclables'!W9+'B&amp;L'!W9</f>
        <v>819.02</v>
      </c>
      <c r="X9" s="1">
        <f>'All Recyclables'!X9+'B&amp;L'!X9</f>
        <v>703.64</v>
      </c>
      <c r="Y9" s="1">
        <f>'All Recyclables'!Y9+'B&amp;L'!Y9</f>
        <v>664.52</v>
      </c>
      <c r="Z9" s="1">
        <f>'All Recyclables'!Z9+'B&amp;L'!Z9</f>
        <v>818.81999999999994</v>
      </c>
      <c r="AA9" s="1">
        <f>'All Recyclables'!AA9+'B&amp;L'!AA9</f>
        <v>846.86</v>
      </c>
      <c r="AB9" s="1">
        <f>'All Recyclables'!AB9+'B&amp;L'!AB9</f>
        <v>815.44</v>
      </c>
      <c r="AC9" s="1">
        <f>'All Recyclables'!AC9+'B&amp;L'!AC9</f>
        <v>746.38</v>
      </c>
      <c r="AD9" s="1">
        <f>'All Recyclables'!AD9+'B&amp;L'!AD9</f>
        <v>782.07999999999993</v>
      </c>
      <c r="AE9" s="1">
        <f>'All Recyclables'!AE9+'B&amp;L'!AE9</f>
        <v>603.72</v>
      </c>
      <c r="AF9" s="1">
        <f>'All Recyclables'!AF9+'B&amp;L'!AF9</f>
        <v>801.6</v>
      </c>
      <c r="AG9" s="1">
        <f>'All Recyclables'!AG9+'B&amp;L'!AG9</f>
        <v>547.92000000000007</v>
      </c>
    </row>
    <row r="10" spans="1:33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>
        <f>'All Recyclables'!N10+'B&amp;L'!N10</f>
        <v>1257.8899999999999</v>
      </c>
      <c r="O10">
        <f>'All Recyclables'!O10+'B&amp;L'!O10</f>
        <v>1720.44</v>
      </c>
      <c r="P10">
        <f>'All Recyclables'!P10+'B&amp;L'!P10</f>
        <v>1469.5400000000002</v>
      </c>
      <c r="Q10">
        <f>'All Recyclables'!Q10+'B&amp;L'!Q10</f>
        <v>1372.3</v>
      </c>
      <c r="R10">
        <f>'All Recyclables'!R10+'B&amp;L'!R10</f>
        <v>1724.9</v>
      </c>
      <c r="S10">
        <f>'All Recyclables'!S10+'B&amp;L'!S10</f>
        <v>1309.8699999999999</v>
      </c>
      <c r="T10">
        <f>'All Recyclables'!T10+'B&amp;L'!T10</f>
        <v>1585.5</v>
      </c>
      <c r="U10">
        <f>'All Recyclables'!U10+'B&amp;L'!U10</f>
        <v>1295.1100000000001</v>
      </c>
      <c r="V10">
        <f>'All Recyclables'!V10+'B&amp;L'!V10</f>
        <v>1293.51</v>
      </c>
      <c r="W10">
        <f>'All Recyclables'!W10+'B&amp;L'!W10</f>
        <v>1020.71</v>
      </c>
      <c r="X10" s="1">
        <f>'All Recyclables'!X10+'B&amp;L'!X10</f>
        <v>1112.79</v>
      </c>
      <c r="Y10" s="1">
        <f>'All Recyclables'!Y10+'B&amp;L'!Y10</f>
        <v>1244</v>
      </c>
      <c r="Z10" s="1">
        <f>'All Recyclables'!Z10+'B&amp;L'!Z10</f>
        <v>1312.6799999999998</v>
      </c>
      <c r="AA10" s="1">
        <f>'All Recyclables'!AA10+'B&amp;L'!AA10</f>
        <v>1313.14</v>
      </c>
      <c r="AB10" s="1">
        <f>'All Recyclables'!AB10+'B&amp;L'!AB10</f>
        <v>1231.54</v>
      </c>
      <c r="AC10" s="1">
        <f>'All Recyclables'!AC10+'B&amp;L'!AC10</f>
        <v>1276.56</v>
      </c>
      <c r="AD10" s="1">
        <f>'All Recyclables'!AD10+'B&amp;L'!AD10</f>
        <v>1380.26</v>
      </c>
      <c r="AE10" s="1">
        <f>'All Recyclables'!AE10+'B&amp;L'!AE10</f>
        <v>958.48</v>
      </c>
      <c r="AF10" s="1">
        <f>'All Recyclables'!AF10+'B&amp;L'!AF10</f>
        <v>1135.3499999999999</v>
      </c>
      <c r="AG10" s="1">
        <f>'All Recyclables'!AG10+'B&amp;L'!AG10</f>
        <v>918.51</v>
      </c>
    </row>
    <row r="11" spans="1:33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>
        <f>'All Recyclables'!N11+'B&amp;L'!N11</f>
        <v>2138.62</v>
      </c>
      <c r="O11">
        <f>'All Recyclables'!O11+'B&amp;L'!O11</f>
        <v>2480.2399999999998</v>
      </c>
      <c r="P11">
        <f>'All Recyclables'!P11+'B&amp;L'!P11</f>
        <v>2187.41</v>
      </c>
      <c r="Q11">
        <f>'All Recyclables'!Q11+'B&amp;L'!Q11</f>
        <v>2457.3900000000003</v>
      </c>
      <c r="R11">
        <f>'All Recyclables'!R11+'B&amp;L'!R11</f>
        <v>2451.6400000000003</v>
      </c>
      <c r="S11">
        <f>'All Recyclables'!S11+'B&amp;L'!S11</f>
        <v>2189.92</v>
      </c>
      <c r="T11">
        <f>'All Recyclables'!T11+'B&amp;L'!T11</f>
        <v>2839.45</v>
      </c>
      <c r="U11">
        <f>'All Recyclables'!U11+'B&amp;L'!U11</f>
        <v>2472.2099999999996</v>
      </c>
      <c r="V11">
        <f>'All Recyclables'!V11+'B&amp;L'!V11</f>
        <v>2424.5</v>
      </c>
      <c r="W11">
        <f>'All Recyclables'!W11+'B&amp;L'!W11</f>
        <v>2636.51</v>
      </c>
      <c r="X11" s="1">
        <f>'All Recyclables'!X11+'B&amp;L'!X11</f>
        <v>2408.13</v>
      </c>
      <c r="Y11" s="1">
        <f>'All Recyclables'!Y11+'B&amp;L'!Y11</f>
        <v>2208.4300000000003</v>
      </c>
      <c r="Z11" s="1">
        <f>'All Recyclables'!Z11+'B&amp;L'!Z11</f>
        <v>2156.23</v>
      </c>
      <c r="AA11" s="5">
        <f>'All Recyclables'!AA11+'B&amp;L'!AA11</f>
        <v>2094.7600000000002</v>
      </c>
      <c r="AB11" s="5">
        <f>'All Recyclables'!AB11+'B&amp;L'!AB11</f>
        <v>2027.73</v>
      </c>
      <c r="AC11" s="5">
        <f>'All Recyclables'!AC11+'B&amp;L'!AC11</f>
        <v>1888.9099999999999</v>
      </c>
      <c r="AD11" s="1">
        <f>'All Recyclables'!AD11+'B&amp;L'!AD11</f>
        <v>2071.15</v>
      </c>
      <c r="AE11" s="1">
        <f>'All Recyclables'!AE11+'B&amp;L'!AE11</f>
        <v>1405.45</v>
      </c>
      <c r="AF11" s="1">
        <f>'All Recyclables'!AF11+'B&amp;L'!AF11</f>
        <v>1861.4499999999998</v>
      </c>
      <c r="AG11" s="1">
        <f>'All Recyclables'!AG11+'B&amp;L'!AG11</f>
        <v>1346.72</v>
      </c>
    </row>
    <row r="12" spans="1:33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>
        <f>'All Recyclables'!N12+'B&amp;L'!N12</f>
        <v>1412.44</v>
      </c>
      <c r="O12">
        <f>'All Recyclables'!O12+'B&amp;L'!O12</f>
        <v>1414.3600000000001</v>
      </c>
      <c r="P12">
        <f>'All Recyclables'!P12+'B&amp;L'!P12</f>
        <v>1647.96</v>
      </c>
      <c r="Q12">
        <f>'All Recyclables'!Q12+'B&amp;L'!Q12</f>
        <v>1068.1199999999999</v>
      </c>
      <c r="R12">
        <f>'All Recyclables'!R12+'B&amp;L'!R12</f>
        <v>1105.8000000000002</v>
      </c>
      <c r="S12">
        <f>'All Recyclables'!S12+'B&amp;L'!S12</f>
        <v>756.06</v>
      </c>
      <c r="T12">
        <f>'All Recyclables'!T12+'B&amp;L'!T12</f>
        <v>1090.79</v>
      </c>
      <c r="U12">
        <f>'All Recyclables'!U12+'B&amp;L'!U12</f>
        <v>991.7299999999999</v>
      </c>
      <c r="V12">
        <f>'All Recyclables'!V12+'B&amp;L'!V12</f>
        <v>896.31</v>
      </c>
      <c r="W12">
        <f>'All Recyclables'!W12+'B&amp;L'!W12</f>
        <v>1061.8200000000002</v>
      </c>
      <c r="X12" s="1">
        <f>'All Recyclables'!X12+'B&amp;L'!X12</f>
        <v>916.14</v>
      </c>
      <c r="Y12" s="1">
        <f>'All Recyclables'!Y12+'B&amp;L'!Y12</f>
        <v>961.26</v>
      </c>
      <c r="Z12" s="1">
        <f>'All Recyclables'!Z12+'B&amp;L'!Z12</f>
        <v>1085.79</v>
      </c>
      <c r="AA12" s="1">
        <f>'All Recyclables'!AA12+'B&amp;L'!AA12</f>
        <v>987.66</v>
      </c>
      <c r="AB12" s="1">
        <f>'All Recyclables'!AB12+'B&amp;L'!AB12</f>
        <v>1048.47</v>
      </c>
      <c r="AC12" s="1">
        <f>'All Recyclables'!AC12+'B&amp;L'!AC12</f>
        <v>971.44999999999982</v>
      </c>
      <c r="AD12" s="1">
        <f>'All Recyclables'!AD12+'B&amp;L'!AD12</f>
        <v>1011.61</v>
      </c>
      <c r="AE12" s="1">
        <f>'All Recyclables'!AE12+'B&amp;L'!AE12</f>
        <v>744.05</v>
      </c>
      <c r="AF12" s="1">
        <f>'All Recyclables'!AF12+'B&amp;L'!AF12</f>
        <v>882.58999999999992</v>
      </c>
      <c r="AG12" s="1">
        <f>'All Recyclables'!AG12+'B&amp;L'!AG12</f>
        <v>640.29999999999995</v>
      </c>
    </row>
    <row r="13" spans="1:33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>
        <f>'All Recyclables'!N13+'B&amp;L'!N13</f>
        <v>1523.35</v>
      </c>
      <c r="O13">
        <f>'All Recyclables'!O13+'B&amp;L'!O13</f>
        <v>2124.2749999999996</v>
      </c>
      <c r="P13">
        <f>'All Recyclables'!P13+'B&amp;L'!P13</f>
        <v>1795.5700000000002</v>
      </c>
      <c r="Q13">
        <f>'All Recyclables'!Q13+'B&amp;L'!Q13</f>
        <v>1712.8200000000002</v>
      </c>
      <c r="R13">
        <f>'All Recyclables'!R13+'B&amp;L'!R13</f>
        <v>1850.75</v>
      </c>
      <c r="S13">
        <f>'All Recyclables'!S13+'B&amp;L'!S13</f>
        <v>1529.32</v>
      </c>
      <c r="T13">
        <f>'All Recyclables'!T13+'B&amp;L'!T13</f>
        <v>2024.3900000000003</v>
      </c>
      <c r="U13">
        <f>'All Recyclables'!U13+'B&amp;L'!U13</f>
        <v>1271.0999999999999</v>
      </c>
      <c r="V13">
        <f>'All Recyclables'!V13+'B&amp;L'!V13</f>
        <v>1374.19</v>
      </c>
      <c r="W13">
        <f>'All Recyclables'!W13+'B&amp;L'!W13</f>
        <v>1385.78</v>
      </c>
      <c r="X13" s="1">
        <f>'All Recyclables'!X13+'B&amp;L'!X13</f>
        <v>1257.81</v>
      </c>
      <c r="Y13" s="1">
        <f>'All Recyclables'!Y13+'B&amp;L'!Y13</f>
        <v>1167.0999999999999</v>
      </c>
      <c r="Z13" s="1">
        <f>'All Recyclables'!Z13+'B&amp;L'!Z13</f>
        <v>1438.4</v>
      </c>
      <c r="AA13" s="1">
        <f>'All Recyclables'!AA13+'B&amp;L'!AA13</f>
        <v>1324.06</v>
      </c>
      <c r="AB13" s="1">
        <f>'All Recyclables'!AB13+'B&amp;L'!AB13</f>
        <v>1475.4299999999998</v>
      </c>
      <c r="AC13" s="1">
        <f>'All Recyclables'!AC13+'B&amp;L'!AC13</f>
        <v>1506.09</v>
      </c>
      <c r="AD13" s="1">
        <f>'All Recyclables'!AD13+'B&amp;L'!AD13</f>
        <v>1459.21</v>
      </c>
      <c r="AE13" s="1">
        <f>'All Recyclables'!AE13+'B&amp;L'!AE13</f>
        <v>717.19</v>
      </c>
      <c r="AF13" s="1">
        <f>'All Recyclables'!AF13+'B&amp;L'!AF13</f>
        <v>836.93</v>
      </c>
      <c r="AG13" s="1">
        <f>'All Recyclables'!AG13+'B&amp;L'!AG13</f>
        <v>528.67999999999995</v>
      </c>
    </row>
    <row r="14" spans="1:33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>
        <f>'All Recyclables'!N14+'B&amp;L'!N14</f>
        <v>2601.3200000000002</v>
      </c>
      <c r="O14">
        <f>'All Recyclables'!O14+'B&amp;L'!O14</f>
        <v>3182.65</v>
      </c>
      <c r="P14">
        <f>'All Recyclables'!P14+'B&amp;L'!P14</f>
        <v>3064.55</v>
      </c>
      <c r="Q14">
        <f>'All Recyclables'!Q14+'B&amp;L'!Q14</f>
        <v>2857.35</v>
      </c>
      <c r="R14">
        <f>'All Recyclables'!R14+'B&amp;L'!R14</f>
        <v>2733.0499999999997</v>
      </c>
      <c r="S14">
        <f>'All Recyclables'!S14+'B&amp;L'!S14</f>
        <v>2321.65</v>
      </c>
      <c r="T14">
        <f>'All Recyclables'!T14+'B&amp;L'!T14</f>
        <v>2581.59</v>
      </c>
      <c r="U14">
        <f>'All Recyclables'!U14+'B&amp;L'!U14</f>
        <v>2706.4399999999996</v>
      </c>
      <c r="V14">
        <f>'All Recyclables'!V14+'B&amp;L'!V14</f>
        <v>2481.08</v>
      </c>
      <c r="W14">
        <f>'All Recyclables'!W14+'B&amp;L'!W14</f>
        <v>2766.17</v>
      </c>
      <c r="X14" s="1">
        <f>'All Recyclables'!X14+'B&amp;L'!X14</f>
        <v>2448.84</v>
      </c>
      <c r="Y14" s="1">
        <f>'All Recyclables'!Y14+'B&amp;L'!Y14</f>
        <v>2357.48</v>
      </c>
      <c r="Z14" s="1">
        <f>'All Recyclables'!Z14+'B&amp;L'!Z14</f>
        <v>2687.8</v>
      </c>
      <c r="AA14" s="5">
        <f>'All Recyclables'!AA14+'B&amp;L'!AA14</f>
        <v>2414.7199999999998</v>
      </c>
      <c r="AB14" s="5">
        <f>'All Recyclables'!AB14+'B&amp;L'!AB14</f>
        <v>2600.4</v>
      </c>
      <c r="AC14" s="5">
        <f>'All Recyclables'!AC14+'B&amp;L'!AC14</f>
        <v>2518.3100000000004</v>
      </c>
      <c r="AD14" s="1">
        <f>'All Recyclables'!AD14+'B&amp;L'!AD14</f>
        <v>2672.12</v>
      </c>
      <c r="AE14" s="1">
        <f>'All Recyclables'!AE14+'B&amp;L'!AE14</f>
        <v>1133.81</v>
      </c>
      <c r="AF14" s="1">
        <f>'All Recyclables'!AF14+'B&amp;L'!AF14</f>
        <v>2536.91</v>
      </c>
      <c r="AG14" s="1">
        <f>'All Recyclables'!AG14+'B&amp;L'!AG14</f>
        <v>1777.0900000000001</v>
      </c>
    </row>
    <row r="15" spans="1:33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>
        <f>'All Recyclables'!N15+'B&amp;L'!N15</f>
        <v>1807.29</v>
      </c>
      <c r="O15">
        <f>'All Recyclables'!O15+'B&amp;L'!O15</f>
        <v>2161.1900000000005</v>
      </c>
      <c r="P15">
        <f>'All Recyclables'!P15+'B&amp;L'!P15</f>
        <v>1978.25</v>
      </c>
      <c r="Q15">
        <f>'All Recyclables'!Q15+'B&amp;L'!Q15</f>
        <v>1858.42</v>
      </c>
      <c r="R15">
        <f>'All Recyclables'!R15+'B&amp;L'!R15</f>
        <v>2104.0699999999997</v>
      </c>
      <c r="S15">
        <f>'All Recyclables'!S15+'B&amp;L'!S15</f>
        <v>1868.6200000000001</v>
      </c>
      <c r="T15">
        <f>'All Recyclables'!T15+'B&amp;L'!T15</f>
        <v>2234.54</v>
      </c>
      <c r="U15">
        <f>'All Recyclables'!U15+'B&amp;L'!U15</f>
        <v>2023.8400000000001</v>
      </c>
      <c r="V15">
        <f>'All Recyclables'!V15+'B&amp;L'!V15</f>
        <v>1791.4999999999995</v>
      </c>
      <c r="W15">
        <f>'All Recyclables'!W15+'B&amp;L'!W15</f>
        <v>1798.92</v>
      </c>
      <c r="X15" s="1">
        <f>'All Recyclables'!X15+'B&amp;L'!X15</f>
        <v>1633.01</v>
      </c>
      <c r="Y15" s="1">
        <f>'All Recyclables'!Y15+'B&amp;L'!Y15</f>
        <v>1459.8400000000001</v>
      </c>
      <c r="Z15" s="1">
        <f>'All Recyclables'!Z15+'B&amp;L'!Z15</f>
        <v>1657.6599999999999</v>
      </c>
      <c r="AA15" s="1">
        <f>'All Recyclables'!AA15+'B&amp;L'!AA15</f>
        <v>1645.4</v>
      </c>
      <c r="AB15" s="1">
        <f>'All Recyclables'!AB15+'B&amp;L'!AB15</f>
        <v>1575.1599999999999</v>
      </c>
      <c r="AC15" s="1">
        <f>'All Recyclables'!AC15+'B&amp;L'!AC15</f>
        <v>1498.6399999999999</v>
      </c>
      <c r="AD15" s="1">
        <f>'All Recyclables'!AD15+'B&amp;L'!AD15</f>
        <v>1576.98</v>
      </c>
      <c r="AE15" s="1">
        <f>'All Recyclables'!AE15+'B&amp;L'!AE15</f>
        <v>1113.1299999999999</v>
      </c>
      <c r="AF15" s="1">
        <f>'All Recyclables'!AF15+'B&amp;L'!AF15</f>
        <v>1433.23</v>
      </c>
      <c r="AG15" s="1">
        <f>'All Recyclables'!AG15+'B&amp;L'!AG15</f>
        <v>1009.24</v>
      </c>
    </row>
    <row r="16" spans="1:33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>
        <f>'All Recyclables'!N16+'B&amp;L'!N16</f>
        <v>2037.17</v>
      </c>
      <c r="O16">
        <f>'All Recyclables'!O16+'B&amp;L'!O16</f>
        <v>2773.44</v>
      </c>
      <c r="P16">
        <f>'All Recyclables'!P16+'B&amp;L'!P16</f>
        <v>2632.6399999999994</v>
      </c>
      <c r="Q16">
        <f>'All Recyclables'!Q16+'B&amp;L'!Q16</f>
        <v>2408.1800000000003</v>
      </c>
      <c r="R16">
        <f>'All Recyclables'!R16+'B&amp;L'!R16</f>
        <v>2510.0500000000002</v>
      </c>
      <c r="S16">
        <f>'All Recyclables'!S16+'B&amp;L'!S16</f>
        <v>2168.9299999999998</v>
      </c>
      <c r="T16">
        <f>'All Recyclables'!T16+'B&amp;L'!T16</f>
        <v>2680.59</v>
      </c>
      <c r="U16">
        <f>'All Recyclables'!U16+'B&amp;L'!U16</f>
        <v>2220.34</v>
      </c>
      <c r="V16">
        <f>'All Recyclables'!V16+'B&amp;L'!V16</f>
        <v>1941.13</v>
      </c>
      <c r="W16">
        <f>'All Recyclables'!W16+'B&amp;L'!W16</f>
        <v>2401.0200000000004</v>
      </c>
      <c r="X16" s="1">
        <f>'All Recyclables'!X16+'B&amp;L'!X16</f>
        <v>2067.8000000000002</v>
      </c>
      <c r="Y16" s="1">
        <f>'All Recyclables'!Y16+'B&amp;L'!Y16</f>
        <v>1964.87</v>
      </c>
      <c r="Z16" s="1">
        <f>'All Recyclables'!Z16+'B&amp;L'!Z16</f>
        <v>2349.92</v>
      </c>
      <c r="AA16" s="1">
        <f>'All Recyclables'!AA16+'B&amp;L'!AA16</f>
        <v>1883.34</v>
      </c>
      <c r="AB16" s="1">
        <f>'All Recyclables'!AB16+'B&amp;L'!AB16</f>
        <v>2234.4499999999998</v>
      </c>
      <c r="AC16" s="1">
        <f>'All Recyclables'!AC16+'B&amp;L'!AC16</f>
        <v>2220.63</v>
      </c>
      <c r="AD16" s="1">
        <f>'All Recyclables'!AD16+'B&amp;L'!AD16</f>
        <v>2364.5700000000002</v>
      </c>
      <c r="AE16" s="1">
        <f>'All Recyclables'!AE16+'B&amp;L'!AE16</f>
        <v>1676.2999999999997</v>
      </c>
      <c r="AF16" s="1">
        <f>'All Recyclables'!AF16+'B&amp;L'!AF16</f>
        <v>2121.33</v>
      </c>
      <c r="AG16" s="1">
        <f>'All Recyclables'!AG16+'B&amp;L'!AG16</f>
        <v>1588.65</v>
      </c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>
        <f>'All Recyclables'!N17+'B&amp;L'!N17</f>
        <v>2665.3900000000003</v>
      </c>
      <c r="O17">
        <f>'All Recyclables'!O17+'B&amp;L'!O17</f>
        <v>3132.3599999999997</v>
      </c>
      <c r="P17">
        <f>'All Recyclables'!P17+'B&amp;L'!P17</f>
        <v>2891.5699999999997</v>
      </c>
      <c r="Q17">
        <f>'All Recyclables'!Q17+'B&amp;L'!Q17</f>
        <v>2941.0199999999995</v>
      </c>
      <c r="R17">
        <f>'All Recyclables'!R17+'B&amp;L'!R17</f>
        <v>3283.3900000000003</v>
      </c>
      <c r="S17">
        <f>'All Recyclables'!S17+'B&amp;L'!S17</f>
        <v>2842.54</v>
      </c>
      <c r="T17">
        <f>'All Recyclables'!T17+'B&amp;L'!T17</f>
        <v>3970.41</v>
      </c>
      <c r="U17">
        <f>'All Recyclables'!U17+'B&amp;L'!U17</f>
        <v>3213.7400000000002</v>
      </c>
      <c r="V17">
        <f>'All Recyclables'!V17+'B&amp;L'!V17</f>
        <v>3040.0600000000004</v>
      </c>
      <c r="W17">
        <f>'All Recyclables'!W17+'B&amp;L'!W17</f>
        <v>3141.3999999999996</v>
      </c>
      <c r="X17" s="1">
        <f>'All Recyclables'!X17+'B&amp;L'!X17</f>
        <v>2763.31</v>
      </c>
      <c r="Y17" s="1">
        <f>'All Recyclables'!Y17+'B&amp;L'!Y17</f>
        <v>2580.7600000000002</v>
      </c>
      <c r="Z17" s="1">
        <f>'All Recyclables'!Z17+'B&amp;L'!Z17</f>
        <v>3043.43</v>
      </c>
      <c r="AA17" s="5">
        <f>'All Recyclables'!AA17+'B&amp;L'!AA17</f>
        <v>2719.62</v>
      </c>
      <c r="AB17" s="5">
        <f>'All Recyclables'!AB17+'B&amp;L'!AB17</f>
        <v>2640.5299999999997</v>
      </c>
      <c r="AC17" s="5">
        <f>'All Recyclables'!AC17+'B&amp;L'!AC17</f>
        <v>2556.0500000000002</v>
      </c>
      <c r="AD17" s="1">
        <f>'All Recyclables'!AD17+'B&amp;L'!AD17</f>
        <v>2968.75</v>
      </c>
      <c r="AE17" s="1">
        <f>'All Recyclables'!AE17+'B&amp;L'!AE17</f>
        <v>2018.53</v>
      </c>
      <c r="AF17" s="1">
        <f>'All Recyclables'!AF17+'B&amp;L'!AF17</f>
        <v>2566.02</v>
      </c>
      <c r="AG17" s="1">
        <f>'All Recyclables'!AG17+'B&amp;L'!AG17</f>
        <v>1884.52</v>
      </c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>
        <f>'All Recyclables'!N18+'B&amp;L'!N18</f>
        <v>1696.0300000000002</v>
      </c>
      <c r="O18">
        <f>'All Recyclables'!O18+'B&amp;L'!O18</f>
        <v>2253.7600000000002</v>
      </c>
      <c r="P18">
        <f>'All Recyclables'!P18+'B&amp;L'!P18</f>
        <v>1994.6700000000003</v>
      </c>
      <c r="Q18">
        <f>'All Recyclables'!Q18+'B&amp;L'!Q18</f>
        <v>1927.78</v>
      </c>
      <c r="R18">
        <f>'All Recyclables'!R18+'B&amp;L'!R18</f>
        <v>1832.4299999999998</v>
      </c>
      <c r="S18">
        <f>'All Recyclables'!S18+'B&amp;L'!S18</f>
        <v>1656.7</v>
      </c>
      <c r="T18">
        <f>'All Recyclables'!T18+'B&amp;L'!T18</f>
        <v>2051.75</v>
      </c>
      <c r="U18">
        <f>'All Recyclables'!U18+'B&amp;L'!U18</f>
        <v>1981.04</v>
      </c>
      <c r="V18">
        <f>'All Recyclables'!V18+'B&amp;L'!V18</f>
        <v>1528.59</v>
      </c>
      <c r="W18">
        <f>'All Recyclables'!W18+'B&amp;L'!W18</f>
        <v>1798.8600000000001</v>
      </c>
      <c r="X18" s="1">
        <f>'All Recyclables'!X18+'B&amp;L'!X18</f>
        <v>1632.9499999999998</v>
      </c>
      <c r="Y18" s="1">
        <f>'All Recyclables'!Y18+'B&amp;L'!Y18</f>
        <v>1575.97</v>
      </c>
      <c r="Z18" s="1">
        <f>'All Recyclables'!Z18+'B&amp;L'!Z18</f>
        <v>1787.51</v>
      </c>
      <c r="AA18" s="1">
        <f>'All Recyclables'!AA18+'B&amp;L'!AA18</f>
        <v>1883.36</v>
      </c>
      <c r="AB18" s="1">
        <f>'All Recyclables'!AB18+'B&amp;L'!AB18</f>
        <v>1299.9100000000001</v>
      </c>
      <c r="AC18" s="1">
        <f>'All Recyclables'!AC18+'B&amp;L'!AC18</f>
        <v>1268.22</v>
      </c>
      <c r="AD18" s="1">
        <f>'All Recyclables'!AD18+'B&amp;L'!AD18</f>
        <v>1680.2199999999998</v>
      </c>
      <c r="AE18" s="1">
        <f>'All Recyclables'!AE18+'B&amp;L'!AE18</f>
        <v>1133.4099999999999</v>
      </c>
      <c r="AF18" s="1">
        <f>'All Recyclables'!AF18+'B&amp;L'!AF18</f>
        <v>1385.42</v>
      </c>
      <c r="AG18" s="1">
        <f>'All Recyclables'!AG18+'B&amp;L'!AG18</f>
        <v>1150.5999999999999</v>
      </c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>
        <f>'All Recyclables'!N19+'B&amp;L'!N19</f>
        <v>1200.1300000000001</v>
      </c>
      <c r="O19">
        <f>'All Recyclables'!O19+'B&amp;L'!O19</f>
        <v>1450.5700000000002</v>
      </c>
      <c r="P19">
        <f>'All Recyclables'!P19+'B&amp;L'!P19</f>
        <v>1406.29</v>
      </c>
      <c r="Q19">
        <f>'All Recyclables'!Q19+'B&amp;L'!Q19</f>
        <v>1343.06</v>
      </c>
      <c r="R19">
        <f>'All Recyclables'!R19+'B&amp;L'!R19</f>
        <v>1473.59</v>
      </c>
      <c r="S19">
        <f>'All Recyclables'!S19+'B&amp;L'!S19</f>
        <v>1308.2599999999998</v>
      </c>
      <c r="T19">
        <f>'All Recyclables'!T19+'B&amp;L'!T19</f>
        <v>1718.55</v>
      </c>
      <c r="U19">
        <f>'All Recyclables'!U19+'B&amp;L'!U19</f>
        <v>1505.6800000000003</v>
      </c>
      <c r="V19">
        <f>'All Recyclables'!V19+'B&amp;L'!V19</f>
        <v>1358.0500000000002</v>
      </c>
      <c r="W19">
        <f>'All Recyclables'!W19+'B&amp;L'!W19</f>
        <v>1334.9</v>
      </c>
      <c r="X19" s="1">
        <f>'All Recyclables'!X19+'B&amp;L'!X19</f>
        <v>1242.8600000000001</v>
      </c>
      <c r="Y19" s="1">
        <f>'All Recyclables'!Y19+'B&amp;L'!Y19</f>
        <v>1088.1100000000001</v>
      </c>
      <c r="Z19" s="1">
        <f>'All Recyclables'!Z19+'B&amp;L'!Z19</f>
        <v>1277.24</v>
      </c>
      <c r="AA19" s="1">
        <f>'All Recyclables'!AA19+'B&amp;L'!AA19</f>
        <v>1512.74</v>
      </c>
      <c r="AB19" s="1">
        <f>'All Recyclables'!AB19+'B&amp;L'!AB19</f>
        <v>1197.5900000000001</v>
      </c>
      <c r="AC19" s="1">
        <f>'All Recyclables'!AC19+'B&amp;L'!AC19</f>
        <v>1161.2</v>
      </c>
      <c r="AD19" s="1">
        <f>'All Recyclables'!AD19+'B&amp;L'!AD19</f>
        <v>1279.29</v>
      </c>
      <c r="AE19" s="1">
        <f>'All Recyclables'!AE19+'B&amp;L'!AE19</f>
        <v>919.36999999999989</v>
      </c>
      <c r="AF19" s="1">
        <f>'All Recyclables'!AF19+'B&amp;L'!AF19</f>
        <v>1134.1300000000001</v>
      </c>
      <c r="AG19" s="1">
        <f>'All Recyclables'!AG19+'B&amp;L'!AG19</f>
        <v>779.68000000000006</v>
      </c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>
        <f>'All Recyclables'!N20+'B&amp;L'!N20</f>
        <v>2318.2200000000003</v>
      </c>
      <c r="O20">
        <f>'All Recyclables'!O20+'B&amp;L'!O20</f>
        <v>2678.97</v>
      </c>
      <c r="P20">
        <f>'All Recyclables'!P20+'B&amp;L'!P20</f>
        <v>2276.64</v>
      </c>
      <c r="Q20">
        <f>'All Recyclables'!Q20+'B&amp;L'!Q20</f>
        <v>2117.4899999999998</v>
      </c>
      <c r="R20">
        <f>'All Recyclables'!R20+'B&amp;L'!R20</f>
        <v>2396.13</v>
      </c>
      <c r="S20">
        <f>'All Recyclables'!S20+'B&amp;L'!S20</f>
        <v>2153.6</v>
      </c>
      <c r="T20">
        <f>'All Recyclables'!T20+'B&amp;L'!T20</f>
        <v>2851.9299999999994</v>
      </c>
      <c r="U20">
        <f>'All Recyclables'!U20+'B&amp;L'!U20</f>
        <v>2517.0619999999999</v>
      </c>
      <c r="V20">
        <f>'All Recyclables'!V20+'B&amp;L'!V20</f>
        <v>2489.0699999999997</v>
      </c>
      <c r="W20">
        <f>'All Recyclables'!W20+'B&amp;L'!W20</f>
        <v>2570.6799999999998</v>
      </c>
      <c r="X20" s="1">
        <f>'All Recyclables'!X20+'B&amp;L'!X20</f>
        <v>2257.88</v>
      </c>
      <c r="Y20" s="1">
        <f>'All Recyclables'!Y20+'B&amp;L'!Y20</f>
        <v>2171.2600000000002</v>
      </c>
      <c r="Z20" s="1">
        <f>'All Recyclables'!Z20+'B&amp;L'!Z20</f>
        <v>2493.42</v>
      </c>
      <c r="AA20" s="5">
        <f>'All Recyclables'!AA20+'B&amp;L'!AA20</f>
        <v>2188.54</v>
      </c>
      <c r="AB20" s="5">
        <f>'All Recyclables'!AB20+'B&amp;L'!AB20</f>
        <v>2410.75</v>
      </c>
      <c r="AC20" s="5">
        <f>'All Recyclables'!AC20+'B&amp;L'!AC20</f>
        <v>2280.16</v>
      </c>
      <c r="AD20" s="1">
        <f>'All Recyclables'!AD20+'B&amp;L'!AD20</f>
        <v>2357.29</v>
      </c>
      <c r="AE20" s="1">
        <f>'All Recyclables'!AE20+'B&amp;L'!AE20</f>
        <v>1665.3300000000002</v>
      </c>
      <c r="AF20" s="1">
        <f>'All Recyclables'!AF20+'B&amp;L'!AF20</f>
        <v>2034.18</v>
      </c>
      <c r="AG20" s="1">
        <f>'All Recyclables'!AG20+'B&amp;L'!AG20</f>
        <v>1423.17</v>
      </c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>
        <f>'All Recyclables'!N21+'B&amp;L'!N21</f>
        <v>2653.88</v>
      </c>
      <c r="O21">
        <f>'All Recyclables'!O21+'B&amp;L'!O21</f>
        <v>2995.2700000000004</v>
      </c>
      <c r="P21">
        <f>'All Recyclables'!P21+'B&amp;L'!P21</f>
        <v>2679.15</v>
      </c>
      <c r="Q21">
        <f>'All Recyclables'!Q21+'B&amp;L'!Q21</f>
        <v>2513.0500000000002</v>
      </c>
      <c r="R21">
        <f>'All Recyclables'!R21+'B&amp;L'!R21</f>
        <v>3062.6000000000004</v>
      </c>
      <c r="S21">
        <f>'All Recyclables'!S21+'B&amp;L'!S21</f>
        <v>2523.5100000000002</v>
      </c>
      <c r="T21">
        <f>'All Recyclables'!T21+'B&amp;L'!T21</f>
        <v>3226.54</v>
      </c>
      <c r="U21">
        <f>'All Recyclables'!U21+'B&amp;L'!U21</f>
        <v>2867.64</v>
      </c>
      <c r="V21">
        <f>'All Recyclables'!V21+'B&amp;L'!V21</f>
        <v>2597.8600000000006</v>
      </c>
      <c r="W21">
        <f>'All Recyclables'!W21+'B&amp;L'!W21</f>
        <v>2793.08</v>
      </c>
      <c r="X21" s="1">
        <f>'All Recyclables'!X21+'B&amp;L'!X21</f>
        <v>2341.41</v>
      </c>
      <c r="Y21" s="1">
        <f>'All Recyclables'!Y21+'B&amp;L'!Y21</f>
        <v>2117.7799999999997</v>
      </c>
      <c r="Z21" s="1">
        <f>'All Recyclables'!Z21+'B&amp;L'!Z21</f>
        <v>2593.8599999999997</v>
      </c>
      <c r="AA21" s="5">
        <f>'All Recyclables'!AA21+'B&amp;L'!AA21</f>
        <v>2173.4</v>
      </c>
      <c r="AB21" s="5">
        <f>'All Recyclables'!AB21+'B&amp;L'!AB21</f>
        <v>2520.0299999999997</v>
      </c>
      <c r="AC21" s="5">
        <f>'All Recyclables'!AC21+'B&amp;L'!AC21</f>
        <v>2175.7200000000003</v>
      </c>
      <c r="AD21" s="1">
        <f>'All Recyclables'!AD21+'B&amp;L'!AD21</f>
        <v>2377.2200000000003</v>
      </c>
      <c r="AE21" s="1">
        <f>'All Recyclables'!AE21+'B&amp;L'!AE21</f>
        <v>1119.71</v>
      </c>
      <c r="AF21" s="1">
        <f>'All Recyclables'!AF21+'B&amp;L'!AF21</f>
        <v>1503.97</v>
      </c>
      <c r="AG21" s="1">
        <f>'All Recyclables'!AG21+'B&amp;L'!AG21</f>
        <v>719.61</v>
      </c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>
        <f>'All Recyclables'!N22+'B&amp;L'!N22</f>
        <v>1213.54</v>
      </c>
      <c r="O22">
        <f>'All Recyclables'!O22+'B&amp;L'!O22</f>
        <v>1285.925</v>
      </c>
      <c r="P22">
        <f>'All Recyclables'!P22+'B&amp;L'!P22</f>
        <v>1362.2800000000002</v>
      </c>
      <c r="Q22">
        <f>'All Recyclables'!Q22+'B&amp;L'!Q22</f>
        <v>1367.6399999999999</v>
      </c>
      <c r="R22">
        <f>'All Recyclables'!R22+'B&amp;L'!R22</f>
        <v>1563.5100000000002</v>
      </c>
      <c r="S22">
        <f>'All Recyclables'!S22+'B&amp;L'!S22</f>
        <v>1254.42</v>
      </c>
      <c r="T22">
        <f>'All Recyclables'!T22+'B&amp;L'!T22</f>
        <v>1751.32</v>
      </c>
      <c r="U22">
        <f>'All Recyclables'!U22+'B&amp;L'!U22</f>
        <v>1415.6899999999998</v>
      </c>
      <c r="V22">
        <f>'All Recyclables'!V22+'B&amp;L'!V22</f>
        <v>1252.06</v>
      </c>
      <c r="W22">
        <f>'All Recyclables'!W22+'B&amp;L'!W22</f>
        <v>1429.88</v>
      </c>
      <c r="X22" s="1">
        <f>'All Recyclables'!X22+'B&amp;L'!X22</f>
        <v>1272.02</v>
      </c>
      <c r="Y22" s="1">
        <f>'All Recyclables'!Y22+'B&amp;L'!Y22</f>
        <v>1191.76</v>
      </c>
      <c r="Z22" s="1">
        <f>'All Recyclables'!Z22+'B&amp;L'!Z22</f>
        <v>1336.69</v>
      </c>
      <c r="AA22" s="1">
        <f>'All Recyclables'!AA22+'B&amp;L'!AA22</f>
        <v>1087.24</v>
      </c>
      <c r="AB22" s="1">
        <f>'All Recyclables'!AB22+'B&amp;L'!AB22</f>
        <v>1208.04</v>
      </c>
      <c r="AC22" s="1">
        <f>'All Recyclables'!AC22+'B&amp;L'!AC22</f>
        <v>1125.3600000000001</v>
      </c>
      <c r="AD22" s="1">
        <f>'All Recyclables'!AD22+'B&amp;L'!AD22</f>
        <v>1332.99</v>
      </c>
      <c r="AE22" s="1">
        <f>'All Recyclables'!AE22+'B&amp;L'!AE22</f>
        <v>960.04</v>
      </c>
      <c r="AF22" s="1">
        <f>'All Recyclables'!AF22+'B&amp;L'!AF22</f>
        <v>1160.74</v>
      </c>
      <c r="AG22" s="1">
        <f>'All Recyclables'!AG22+'B&amp;L'!AG22</f>
        <v>626.1</v>
      </c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>
        <f>'All Recyclables'!N23+'B&amp;L'!N23</f>
        <v>2383.8499999999995</v>
      </c>
      <c r="O23">
        <f>'All Recyclables'!O23+'B&amp;L'!O23</f>
        <v>3088.91</v>
      </c>
      <c r="P23">
        <f>'All Recyclables'!P23+'B&amp;L'!P23</f>
        <v>3065.6899999999996</v>
      </c>
      <c r="Q23">
        <f>'All Recyclables'!Q23+'B&amp;L'!Q23</f>
        <v>2625.21</v>
      </c>
      <c r="R23">
        <f>'All Recyclables'!R23+'B&amp;L'!R23</f>
        <v>3177.23</v>
      </c>
      <c r="S23">
        <f>'All Recyclables'!S23+'B&amp;L'!S23</f>
        <v>2285.62</v>
      </c>
      <c r="T23">
        <f>'All Recyclables'!T23+'B&amp;L'!T23</f>
        <v>3010.3500000000004</v>
      </c>
      <c r="U23">
        <f>'All Recyclables'!U23+'B&amp;L'!U23</f>
        <v>2702.36</v>
      </c>
      <c r="V23">
        <f>'All Recyclables'!V23+'B&amp;L'!V23</f>
        <v>2634.08</v>
      </c>
      <c r="W23">
        <f>'All Recyclables'!W23+'B&amp;L'!W23</f>
        <v>2815.87</v>
      </c>
      <c r="X23" s="1">
        <f>'All Recyclables'!X23+'B&amp;L'!X23</f>
        <v>2452.0500000000002</v>
      </c>
      <c r="Y23" s="1">
        <f>'All Recyclables'!Y23+'B&amp;L'!Y23</f>
        <v>2302.69</v>
      </c>
      <c r="Z23" s="1">
        <f>'All Recyclables'!Z23+'B&amp;L'!Z23</f>
        <v>2647.24</v>
      </c>
      <c r="AA23" s="5">
        <f>'All Recyclables'!AA23+'B&amp;L'!AA23</f>
        <v>2639.28</v>
      </c>
      <c r="AB23" s="5">
        <f>'All Recyclables'!AB23+'B&amp;L'!AB23</f>
        <v>2633.15</v>
      </c>
      <c r="AC23" s="5">
        <f>'All Recyclables'!AC23+'B&amp;L'!AC23</f>
        <v>2192.36</v>
      </c>
      <c r="AD23" s="1">
        <f>'All Recyclables'!AD23+'B&amp;L'!AD23</f>
        <v>2305.29</v>
      </c>
      <c r="AE23" s="1">
        <f>'All Recyclables'!AE23+'B&amp;L'!AE23</f>
        <v>2064.0899999999997</v>
      </c>
      <c r="AF23" s="1">
        <f>'All Recyclables'!AF23+'B&amp;L'!AF23</f>
        <v>2344.96</v>
      </c>
      <c r="AG23" s="1">
        <f>'All Recyclables'!AG23+'B&amp;L'!AG23</f>
        <v>1834.51</v>
      </c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>
        <f>'All Recyclables'!N24+'B&amp;L'!N24</f>
        <v>1025.72</v>
      </c>
      <c r="O24">
        <f>'All Recyclables'!O24+'B&amp;L'!O24</f>
        <v>1127.33</v>
      </c>
      <c r="P24">
        <f>'All Recyclables'!P24+'B&amp;L'!P24</f>
        <v>1108.0100000000002</v>
      </c>
      <c r="Q24">
        <f>'All Recyclables'!Q24+'B&amp;L'!Q24</f>
        <v>1080.3600000000001</v>
      </c>
      <c r="R24">
        <f>'All Recyclables'!R24+'B&amp;L'!R24</f>
        <v>1157.03</v>
      </c>
      <c r="S24">
        <f>'All Recyclables'!S24+'B&amp;L'!S24</f>
        <v>954.31000000000006</v>
      </c>
      <c r="T24">
        <f>'All Recyclables'!T24+'B&amp;L'!T24</f>
        <v>1292.1800000000003</v>
      </c>
      <c r="U24">
        <f>'All Recyclables'!U24+'B&amp;L'!U24</f>
        <v>976.24</v>
      </c>
      <c r="V24">
        <f>'All Recyclables'!V24+'B&amp;L'!V24</f>
        <v>932.86000000000013</v>
      </c>
      <c r="W24">
        <f>'All Recyclables'!W24+'B&amp;L'!W24</f>
        <v>963.78</v>
      </c>
      <c r="X24" s="1">
        <f>'All Recyclables'!X24+'B&amp;L'!X24</f>
        <v>898.31</v>
      </c>
      <c r="Y24" s="1">
        <f>'All Recyclables'!Y24+'B&amp;L'!Y24</f>
        <v>925.92000000000007</v>
      </c>
      <c r="Z24" s="1">
        <f>'All Recyclables'!Z24+'B&amp;L'!Z24</f>
        <v>1095.17</v>
      </c>
      <c r="AA24" s="1">
        <f>'All Recyclables'!AA24+'B&amp;L'!AA24</f>
        <v>1020.34</v>
      </c>
      <c r="AB24" s="1">
        <f>'All Recyclables'!AB24+'B&amp;L'!AB24</f>
        <v>1096.9299999999998</v>
      </c>
      <c r="AC24" s="1">
        <f>'All Recyclables'!AC24+'B&amp;L'!AC24</f>
        <v>1057.3600000000001</v>
      </c>
      <c r="AD24" s="1">
        <f>'All Recyclables'!AD24+'B&amp;L'!AD24</f>
        <v>1163.73</v>
      </c>
      <c r="AE24" s="1">
        <f>'All Recyclables'!AE24+'B&amp;L'!AE24</f>
        <v>796.67000000000007</v>
      </c>
      <c r="AF24" s="1">
        <f>'All Recyclables'!AF24+'B&amp;L'!AF24</f>
        <v>1011.75</v>
      </c>
      <c r="AG24" s="1">
        <f>'All Recyclables'!AG24+'B&amp;L'!AG24</f>
        <v>745.95</v>
      </c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>
        <f>'All Recyclables'!N25+'B&amp;L'!N25</f>
        <v>964.55</v>
      </c>
      <c r="O25">
        <f>'All Recyclables'!O25+'B&amp;L'!O25</f>
        <v>1086.54</v>
      </c>
      <c r="P25">
        <f>'All Recyclables'!P25+'B&amp;L'!P25</f>
        <v>911.36</v>
      </c>
      <c r="Q25">
        <f>'All Recyclables'!Q25+'B&amp;L'!Q25</f>
        <v>880.55000000000018</v>
      </c>
      <c r="R25">
        <f>'All Recyclables'!R25+'B&amp;L'!R25</f>
        <v>882.49</v>
      </c>
      <c r="S25">
        <f>'All Recyclables'!S25+'B&amp;L'!S25</f>
        <v>968.86</v>
      </c>
      <c r="T25">
        <f>'All Recyclables'!T25+'B&amp;L'!T25</f>
        <v>1025.8500000000001</v>
      </c>
      <c r="U25">
        <f>'All Recyclables'!U25+'B&amp;L'!U25</f>
        <v>1237.8200000000002</v>
      </c>
      <c r="V25">
        <f>'All Recyclables'!V25+'B&amp;L'!V25</f>
        <v>1199.29</v>
      </c>
      <c r="W25">
        <f>'All Recyclables'!W25+'B&amp;L'!W25</f>
        <v>1200.27</v>
      </c>
      <c r="X25" s="1">
        <f>'All Recyclables'!X25+'B&amp;L'!X25</f>
        <v>1028.8</v>
      </c>
      <c r="Y25" s="1">
        <f>'All Recyclables'!Y25+'B&amp;L'!Y25</f>
        <v>998.72</v>
      </c>
      <c r="Z25" s="1">
        <f>'All Recyclables'!Z25+'B&amp;L'!Z25</f>
        <v>1322.88</v>
      </c>
      <c r="AA25" s="1">
        <f>'All Recyclables'!AA25+'B&amp;L'!AA25</f>
        <v>1351</v>
      </c>
      <c r="AB25" s="1">
        <f>'All Recyclables'!AB25+'B&amp;L'!AB25</f>
        <v>1144.01</v>
      </c>
      <c r="AC25" s="1">
        <f>'All Recyclables'!AC25+'B&amp;L'!AC25</f>
        <v>1202.25</v>
      </c>
      <c r="AD25" s="1">
        <f>'All Recyclables'!AD25+'B&amp;L'!AD25</f>
        <v>1252.23</v>
      </c>
      <c r="AE25" s="1">
        <f>'All Recyclables'!AE25+'B&amp;L'!AE25</f>
        <v>590.17000000000007</v>
      </c>
      <c r="AF25" s="1">
        <f>'All Recyclables'!AF25+'B&amp;L'!AF25</f>
        <v>829.95</v>
      </c>
      <c r="AG25" s="1">
        <f>'All Recyclables'!AG25+'B&amp;L'!AG25</f>
        <v>541.92000000000007</v>
      </c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>
        <f>'All Recyclables'!N26+'B&amp;L'!N26</f>
        <v>498.84</v>
      </c>
      <c r="O26">
        <f>'All Recyclables'!O26+'B&amp;L'!O26</f>
        <v>770.87</v>
      </c>
      <c r="P26">
        <f>'All Recyclables'!P26+'B&amp;L'!P26</f>
        <v>639.42999999999995</v>
      </c>
      <c r="Q26">
        <f>'All Recyclables'!Q26+'B&amp;L'!Q26</f>
        <v>598.04</v>
      </c>
      <c r="R26">
        <f>'All Recyclables'!R26+'B&amp;L'!R26</f>
        <v>757.66000000000008</v>
      </c>
      <c r="S26">
        <f>'All Recyclables'!S26+'B&amp;L'!S26</f>
        <v>619.82000000000005</v>
      </c>
      <c r="T26">
        <f>'All Recyclables'!T26+'B&amp;L'!T26</f>
        <v>801.20999999999992</v>
      </c>
      <c r="U26">
        <f>'All Recyclables'!U26+'B&amp;L'!U26</f>
        <v>738.81999999999994</v>
      </c>
      <c r="V26">
        <f>'All Recyclables'!V26+'B&amp;L'!V26</f>
        <v>703.5</v>
      </c>
      <c r="W26">
        <f>'All Recyclables'!W26+'B&amp;L'!W26</f>
        <v>781.37</v>
      </c>
      <c r="X26" s="1">
        <f>'All Recyclables'!X26+'B&amp;L'!X26</f>
        <v>667.72</v>
      </c>
      <c r="Y26" s="1">
        <f>'All Recyclables'!Y26+'B&amp;L'!Y26</f>
        <v>584.89</v>
      </c>
      <c r="Z26" s="1">
        <f>'All Recyclables'!Z26+'B&amp;L'!Z26</f>
        <v>683.88000000000011</v>
      </c>
      <c r="AA26" s="1">
        <f>'All Recyclables'!AA26+'B&amp;L'!AA26</f>
        <v>702.78</v>
      </c>
      <c r="AB26" s="1">
        <f>'All Recyclables'!AB26+'B&amp;L'!AB26</f>
        <v>619.41</v>
      </c>
      <c r="AC26" s="1">
        <f>'All Recyclables'!AC26+'B&amp;L'!AC26</f>
        <v>618.31000000000006</v>
      </c>
      <c r="AD26" s="1">
        <f>'All Recyclables'!AD26+'B&amp;L'!AD26</f>
        <v>721.8</v>
      </c>
      <c r="AE26" s="1">
        <f>'All Recyclables'!AE26+'B&amp;L'!AE26</f>
        <v>383.23</v>
      </c>
      <c r="AF26" s="1">
        <f>'All Recyclables'!AF26+'B&amp;L'!AF26</f>
        <v>476.52000000000004</v>
      </c>
      <c r="AG26" s="1">
        <f>'All Recyclables'!AG26+'B&amp;L'!AG26</f>
        <v>361.08</v>
      </c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>
        <f>'All Recyclables'!N27+'B&amp;L'!N27</f>
        <v>459.96999999999997</v>
      </c>
      <c r="O27">
        <f>'All Recyclables'!O27+'B&amp;L'!O27</f>
        <v>543.47</v>
      </c>
      <c r="P27">
        <f>'All Recyclables'!P27+'B&amp;L'!P27</f>
        <v>613.71</v>
      </c>
      <c r="Q27">
        <f>'All Recyclables'!Q27+'B&amp;L'!Q27</f>
        <v>719</v>
      </c>
      <c r="R27">
        <f>'All Recyclables'!R27+'B&amp;L'!R27</f>
        <v>876.54</v>
      </c>
      <c r="S27">
        <f>'All Recyclables'!S27+'B&amp;L'!S27</f>
        <v>699.76</v>
      </c>
      <c r="T27">
        <f>'All Recyclables'!T27+'B&amp;L'!T27</f>
        <v>814.7</v>
      </c>
      <c r="U27">
        <f>'All Recyclables'!U27+'B&amp;L'!U27</f>
        <v>772.41</v>
      </c>
      <c r="V27">
        <f>'All Recyclables'!V27+'B&amp;L'!V27</f>
        <v>838.69</v>
      </c>
      <c r="W27">
        <f>'All Recyclables'!W27+'B&amp;L'!W27</f>
        <v>789.64</v>
      </c>
      <c r="X27" s="1">
        <f>'All Recyclables'!X27+'B&amp;L'!X27</f>
        <v>681.5</v>
      </c>
      <c r="Y27" s="1">
        <f>'All Recyclables'!Y27+'B&amp;L'!Y27</f>
        <v>620.01</v>
      </c>
      <c r="Z27" s="1">
        <f>'All Recyclables'!Z27+'B&amp;L'!Z27</f>
        <v>819.89</v>
      </c>
      <c r="AA27" s="1">
        <f>'All Recyclables'!AA27+'B&amp;L'!AA27</f>
        <v>1232.92</v>
      </c>
      <c r="AB27" s="1">
        <f>'All Recyclables'!AB27+'B&amp;L'!AB27</f>
        <v>824.23</v>
      </c>
      <c r="AC27" s="1">
        <f>'All Recyclables'!AC27+'B&amp;L'!AC27</f>
        <v>595.68999999999994</v>
      </c>
      <c r="AD27" s="1">
        <f>'All Recyclables'!AD27+'B&amp;L'!AD27</f>
        <v>610.97</v>
      </c>
      <c r="AE27" s="1">
        <f>'All Recyclables'!AE27+'B&amp;L'!AE27</f>
        <v>506.76000000000005</v>
      </c>
      <c r="AF27" s="1">
        <f>'All Recyclables'!AF27+'B&amp;L'!AF27</f>
        <v>589.44000000000005</v>
      </c>
      <c r="AG27" s="1">
        <f>'All Recyclables'!AG27+'B&amp;L'!AG27</f>
        <v>513.20000000000005</v>
      </c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>
        <f>'All Recyclables'!N28+'B&amp;L'!N28</f>
        <v>1396.25</v>
      </c>
      <c r="O28">
        <f>'All Recyclables'!O28+'B&amp;L'!O28</f>
        <v>1471.9099999999999</v>
      </c>
      <c r="P28">
        <f>'All Recyclables'!P28+'B&amp;L'!P28</f>
        <v>1450.8000000000002</v>
      </c>
      <c r="Q28">
        <f>'All Recyclables'!Q28+'B&amp;L'!Q28</f>
        <v>1393.8400000000001</v>
      </c>
      <c r="R28">
        <f>'All Recyclables'!R28+'B&amp;L'!R28</f>
        <v>1568.8500000000004</v>
      </c>
      <c r="S28">
        <f>'All Recyclables'!S28+'B&amp;L'!S28</f>
        <v>1384.43</v>
      </c>
      <c r="T28">
        <f>'All Recyclables'!T28+'B&amp;L'!T28</f>
        <v>1673.92</v>
      </c>
      <c r="U28">
        <f>'All Recyclables'!U28+'B&amp;L'!U28</f>
        <v>1352.8700000000001</v>
      </c>
      <c r="V28">
        <f>'All Recyclables'!V28+'B&amp;L'!V28</f>
        <v>1286.97</v>
      </c>
      <c r="W28">
        <f>'All Recyclables'!W28+'B&amp;L'!W28</f>
        <v>1456.4299999999998</v>
      </c>
      <c r="X28" s="1">
        <f>'All Recyclables'!X28+'B&amp;L'!X28</f>
        <v>1280.58</v>
      </c>
      <c r="Y28" s="1">
        <f>'All Recyclables'!Y28+'B&amp;L'!Y28</f>
        <v>1362.3200000000002</v>
      </c>
      <c r="Z28" s="1">
        <f>'All Recyclables'!Z28+'B&amp;L'!Z28</f>
        <v>1637.17</v>
      </c>
      <c r="AA28" s="1">
        <f>'All Recyclables'!AA28+'B&amp;L'!AA28</f>
        <v>1357.44</v>
      </c>
      <c r="AB28" s="1">
        <f>'All Recyclables'!AB28+'B&amp;L'!AB28</f>
        <v>1549.85</v>
      </c>
      <c r="AC28" s="1">
        <f>'All Recyclables'!AC28+'B&amp;L'!AC28</f>
        <v>1495.6600000000003</v>
      </c>
      <c r="AD28" s="1">
        <f>'All Recyclables'!AD28+'B&amp;L'!AD28</f>
        <v>1666.74</v>
      </c>
      <c r="AE28" s="1">
        <f>'All Recyclables'!AE28+'B&amp;L'!AE28</f>
        <v>976.21</v>
      </c>
      <c r="AF28" s="1">
        <f>'All Recyclables'!AF28+'B&amp;L'!AF28</f>
        <v>1170.93</v>
      </c>
      <c r="AG28" s="1">
        <f>'All Recyclables'!AG28+'B&amp;L'!AG28</f>
        <v>1080.76</v>
      </c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>
        <f>'All Recyclables'!N29+'B&amp;L'!N29</f>
        <v>1891.9099999999999</v>
      </c>
      <c r="O29">
        <f>'All Recyclables'!O29+'B&amp;L'!O29</f>
        <v>2343.08</v>
      </c>
      <c r="P29">
        <f>'All Recyclables'!P29+'B&amp;L'!P29</f>
        <v>2141.5299999999997</v>
      </c>
      <c r="Q29">
        <f>'All Recyclables'!Q29+'B&amp;L'!Q29</f>
        <v>1958.8500000000001</v>
      </c>
      <c r="R29">
        <f>'All Recyclables'!R29+'B&amp;L'!R29</f>
        <v>2011.75</v>
      </c>
      <c r="S29">
        <f>'All Recyclables'!S29+'B&amp;L'!S29</f>
        <v>1752.1399999999999</v>
      </c>
      <c r="T29">
        <f>'All Recyclables'!T29+'B&amp;L'!T29</f>
        <v>2067.17</v>
      </c>
      <c r="U29">
        <f>'All Recyclables'!U29+'B&amp;L'!U29</f>
        <v>1666.41</v>
      </c>
      <c r="V29">
        <f>'All Recyclables'!V29+'B&amp;L'!V29</f>
        <v>1688.73</v>
      </c>
      <c r="W29">
        <f>'All Recyclables'!W29+'B&amp;L'!W29</f>
        <v>2127.79</v>
      </c>
      <c r="X29" s="1">
        <f>'All Recyclables'!X29+'B&amp;L'!X29</f>
        <v>1491.34</v>
      </c>
      <c r="Y29" s="1">
        <f>'All Recyclables'!Y29+'B&amp;L'!Y29</f>
        <v>1430.1399999999999</v>
      </c>
      <c r="Z29" s="1">
        <f>'All Recyclables'!Z29+'B&amp;L'!Z29</f>
        <v>1791.15</v>
      </c>
      <c r="AA29" s="5">
        <f>'All Recyclables'!AA29+'B&amp;L'!AA29</f>
        <v>2129.7800000000002</v>
      </c>
      <c r="AB29" s="5">
        <f>'All Recyclables'!AB29+'B&amp;L'!AB29</f>
        <v>1704.63</v>
      </c>
      <c r="AC29" s="5">
        <f>'All Recyclables'!AC29+'B&amp;L'!AC29</f>
        <v>1807.96</v>
      </c>
      <c r="AD29" s="1">
        <f>'All Recyclables'!AD29+'B&amp;L'!AD29</f>
        <v>1735.54</v>
      </c>
      <c r="AE29" s="1">
        <f>'All Recyclables'!AE29+'B&amp;L'!AE29</f>
        <v>1276.4299999999998</v>
      </c>
      <c r="AF29" s="1">
        <f>'All Recyclables'!AF29+'B&amp;L'!AF29</f>
        <v>1347.7600000000002</v>
      </c>
      <c r="AG29" s="1">
        <f>'All Recyclables'!AG29+'B&amp;L'!AG29</f>
        <v>996.22</v>
      </c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>
        <f>'All Recyclables'!N30+'B&amp;L'!N30</f>
        <v>2659.41</v>
      </c>
      <c r="O30">
        <f>'All Recyclables'!O30+'B&amp;L'!O30</f>
        <v>2919.6100000000006</v>
      </c>
      <c r="P30">
        <f>'All Recyclables'!P30+'B&amp;L'!P30</f>
        <v>2702.05</v>
      </c>
      <c r="Q30">
        <f>'All Recyclables'!Q30+'B&amp;L'!Q30</f>
        <v>2603.5200000000004</v>
      </c>
      <c r="R30">
        <f>'All Recyclables'!R30+'B&amp;L'!R30</f>
        <v>2837.92</v>
      </c>
      <c r="S30">
        <f>'All Recyclables'!S30+'B&amp;L'!S30</f>
        <v>2571.9899999999998</v>
      </c>
      <c r="T30">
        <f>'All Recyclables'!T30+'B&amp;L'!T30</f>
        <v>3116.58</v>
      </c>
      <c r="U30">
        <f>'All Recyclables'!U30+'B&amp;L'!U30</f>
        <v>2944.8599999999997</v>
      </c>
      <c r="V30">
        <f>'All Recyclables'!V30+'B&amp;L'!V30</f>
        <v>2885.71</v>
      </c>
      <c r="W30">
        <f>'All Recyclables'!W30+'B&amp;L'!W30</f>
        <v>2960.9</v>
      </c>
      <c r="X30" s="1">
        <f>'All Recyclables'!X30+'B&amp;L'!X30</f>
        <v>2782.2299999999996</v>
      </c>
      <c r="Y30" s="1">
        <f>'All Recyclables'!Y30+'B&amp;L'!Y30</f>
        <v>2414.5100000000002</v>
      </c>
      <c r="Z30" s="1">
        <f>'All Recyclables'!Z30+'B&amp;L'!Z30</f>
        <v>2900.33</v>
      </c>
      <c r="AA30" s="5">
        <f>'All Recyclables'!AA30+'B&amp;L'!AA30</f>
        <v>2984.64</v>
      </c>
      <c r="AB30" s="5">
        <f>'All Recyclables'!AB30+'B&amp;L'!AB30</f>
        <v>2922.02</v>
      </c>
      <c r="AC30" s="5">
        <f>'All Recyclables'!AC30+'B&amp;L'!AC30</f>
        <v>2961.9</v>
      </c>
      <c r="AD30" s="1">
        <f>'All Recyclables'!AD30+'B&amp;L'!AD30</f>
        <v>2937.19</v>
      </c>
      <c r="AE30" s="1">
        <f>'All Recyclables'!AE30+'B&amp;L'!AE30</f>
        <v>2186.1099999999997</v>
      </c>
      <c r="AF30" s="1">
        <f>'All Recyclables'!AF30+'B&amp;L'!AF30</f>
        <v>2311.56</v>
      </c>
      <c r="AG30" s="1">
        <f>'All Recyclables'!AG30+'B&amp;L'!AG30</f>
        <v>1658.43</v>
      </c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>
        <f>'All Recyclables'!N31+'B&amp;L'!N31</f>
        <v>1052.0899999999999</v>
      </c>
      <c r="O31">
        <f>'All Recyclables'!O31+'B&amp;L'!O31</f>
        <v>1347.66</v>
      </c>
      <c r="P31">
        <f>'All Recyclables'!P31+'B&amp;L'!P31</f>
        <v>1228.57</v>
      </c>
      <c r="Q31">
        <f>'All Recyclables'!Q31+'B&amp;L'!Q31</f>
        <v>1306.4099999999999</v>
      </c>
      <c r="R31">
        <f>'All Recyclables'!R31+'B&amp;L'!R31</f>
        <v>1330.5840000000001</v>
      </c>
      <c r="S31">
        <f>'All Recyclables'!S31+'B&amp;L'!S31</f>
        <v>1219.98</v>
      </c>
      <c r="T31">
        <f>'All Recyclables'!T31+'B&amp;L'!T31</f>
        <v>1333.3600000000001</v>
      </c>
      <c r="U31">
        <f>'All Recyclables'!U31+'B&amp;L'!U31</f>
        <v>1151.95</v>
      </c>
      <c r="V31">
        <f>'All Recyclables'!V31+'B&amp;L'!V31</f>
        <v>1142.5700000000002</v>
      </c>
      <c r="W31">
        <f>'All Recyclables'!W31+'B&amp;L'!W31</f>
        <v>1259.1300000000001</v>
      </c>
      <c r="X31" s="1">
        <f>'All Recyclables'!X31+'B&amp;L'!X31</f>
        <v>1054.17</v>
      </c>
      <c r="Y31" s="1">
        <f>'All Recyclables'!Y31+'B&amp;L'!Y31</f>
        <v>1013.6999999999999</v>
      </c>
      <c r="Z31" s="1">
        <f>'All Recyclables'!Z31+'B&amp;L'!Z31</f>
        <v>1287.73</v>
      </c>
      <c r="AA31" s="1">
        <f>'All Recyclables'!AA31+'B&amp;L'!AA31</f>
        <v>1581.86</v>
      </c>
      <c r="AB31" s="1">
        <f>'All Recyclables'!AB31+'B&amp;L'!AB31</f>
        <v>1301.57</v>
      </c>
      <c r="AC31" s="1">
        <f>'All Recyclables'!AC31+'B&amp;L'!AC31</f>
        <v>1299.1799999999998</v>
      </c>
      <c r="AD31" s="1">
        <f>'All Recyclables'!AD31+'B&amp;L'!AD31</f>
        <v>1396.15</v>
      </c>
      <c r="AE31" s="1">
        <f>'All Recyclables'!AE31+'B&amp;L'!AE31</f>
        <v>1207.57</v>
      </c>
      <c r="AF31" s="1">
        <f>'All Recyclables'!AF31+'B&amp;L'!AF31</f>
        <v>1284.1200000000001</v>
      </c>
      <c r="AG31" s="1">
        <f>'All Recyclables'!AG31+'B&amp;L'!AG31</f>
        <v>1061.6099999999999</v>
      </c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>
        <f>'All Recyclables'!N32+'B&amp;L'!N32</f>
        <v>666.39</v>
      </c>
      <c r="O32">
        <f>'All Recyclables'!O32+'B&amp;L'!O32</f>
        <v>774.60000000000014</v>
      </c>
      <c r="P32">
        <f>'All Recyclables'!P32+'B&amp;L'!P32</f>
        <v>726.48</v>
      </c>
      <c r="Q32">
        <f>'All Recyclables'!Q32+'B&amp;L'!Q32</f>
        <v>731.55</v>
      </c>
      <c r="R32">
        <f>'All Recyclables'!R32+'B&amp;L'!R32</f>
        <v>721.96</v>
      </c>
      <c r="S32">
        <f>'All Recyclables'!S32+'B&amp;L'!S32</f>
        <v>694.91</v>
      </c>
      <c r="T32">
        <f>'All Recyclables'!T32+'B&amp;L'!T32</f>
        <v>787.67000000000007</v>
      </c>
      <c r="U32">
        <f>'All Recyclables'!U32+'B&amp;L'!U32</f>
        <v>737.06999999999994</v>
      </c>
      <c r="V32">
        <f>'All Recyclables'!V32+'B&amp;L'!V32</f>
        <v>681.55000000000007</v>
      </c>
      <c r="W32">
        <f>'All Recyclables'!W32+'B&amp;L'!W32</f>
        <v>582.18000000000006</v>
      </c>
      <c r="X32" s="1">
        <f>'All Recyclables'!X32+'B&amp;L'!X32</f>
        <v>581.23</v>
      </c>
      <c r="Y32" s="1">
        <f>'All Recyclables'!Y32+'B&amp;L'!Y32</f>
        <v>609.04</v>
      </c>
      <c r="Z32" s="1">
        <f>'All Recyclables'!Z32+'B&amp;L'!Z32</f>
        <v>704.05</v>
      </c>
      <c r="AA32" s="1">
        <f>'All Recyclables'!AA32+'B&amp;L'!AA32</f>
        <v>926.82</v>
      </c>
      <c r="AB32" s="1">
        <f>'All Recyclables'!AB32+'B&amp;L'!AB32</f>
        <v>739.52</v>
      </c>
      <c r="AC32" s="1">
        <f>'All Recyclables'!AC32+'B&amp;L'!AC32</f>
        <v>659.88</v>
      </c>
      <c r="AD32" s="1">
        <f>'All Recyclables'!AD32+'B&amp;L'!AD32</f>
        <v>740.34</v>
      </c>
      <c r="AE32" s="1">
        <f>'All Recyclables'!AE32+'B&amp;L'!AE32</f>
        <v>467.26</v>
      </c>
      <c r="AF32" s="1">
        <f>'All Recyclables'!AF32+'B&amp;L'!AF32</f>
        <v>467.45</v>
      </c>
      <c r="AG32" s="1">
        <f>'All Recyclables'!AG32+'B&amp;L'!AG32</f>
        <v>386.12</v>
      </c>
    </row>
    <row r="33" spans="1:33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>
        <f>'All Recyclables'!N33+'B&amp;L'!N33</f>
        <v>1712.0500000000002</v>
      </c>
      <c r="O33">
        <f>'All Recyclables'!O33+'B&amp;L'!O33</f>
        <v>2289.08</v>
      </c>
      <c r="P33">
        <f>'All Recyclables'!P33+'B&amp;L'!P33</f>
        <v>1973.98</v>
      </c>
      <c r="Q33">
        <f>'All Recyclables'!Q33+'B&amp;L'!Q33</f>
        <v>1980.51</v>
      </c>
      <c r="R33">
        <f>'All Recyclables'!R33+'B&amp;L'!R33</f>
        <v>2181.4499999999998</v>
      </c>
      <c r="S33">
        <f>'All Recyclables'!S33+'B&amp;L'!S33</f>
        <v>1837.94</v>
      </c>
      <c r="T33">
        <f>'All Recyclables'!T33+'B&amp;L'!T33</f>
        <v>2671.4799999999996</v>
      </c>
      <c r="U33">
        <f>'All Recyclables'!U33+'B&amp;L'!U33</f>
        <v>1969.92</v>
      </c>
      <c r="V33">
        <f>'All Recyclables'!V33+'B&amp;L'!V33</f>
        <v>1890.41</v>
      </c>
      <c r="W33">
        <f>'All Recyclables'!W33+'B&amp;L'!W33</f>
        <v>2156.77</v>
      </c>
      <c r="X33" s="1">
        <f>'All Recyclables'!X33+'B&amp;L'!X33</f>
        <v>1643.1100000000001</v>
      </c>
      <c r="Y33" s="1">
        <f>'All Recyclables'!Y33+'B&amp;L'!Y33</f>
        <v>1514.5900000000001</v>
      </c>
      <c r="Z33" s="1">
        <f>'All Recyclables'!Z33+'B&amp;L'!Z33</f>
        <v>1948.1100000000001</v>
      </c>
      <c r="AA33" s="1">
        <f>'All Recyclables'!AA33+'B&amp;L'!AA33</f>
        <v>1715.3</v>
      </c>
      <c r="AB33" s="1">
        <f>'All Recyclables'!AB33+'B&amp;L'!AB33</f>
        <v>2051.34</v>
      </c>
      <c r="AC33" s="1">
        <f>'All Recyclables'!AC33+'B&amp;L'!AC33</f>
        <v>2091.7200000000003</v>
      </c>
      <c r="AD33" s="1">
        <f>'All Recyclables'!AD33+'B&amp;L'!AD33</f>
        <v>2215.39</v>
      </c>
      <c r="AE33" s="1">
        <f>'All Recyclables'!AE33+'B&amp;L'!AE33</f>
        <v>1617.4899999999998</v>
      </c>
      <c r="AF33" s="1">
        <f>'All Recyclables'!AF33+'B&amp;L'!AF33</f>
        <v>2181.91</v>
      </c>
      <c r="AG33" s="1">
        <f>'All Recyclables'!AG33+'B&amp;L'!AG33</f>
        <v>1316.19</v>
      </c>
    </row>
    <row r="34" spans="1:33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>
        <f>'All Recyclables'!N34+'B&amp;L'!N34</f>
        <v>2254.6999999999998</v>
      </c>
      <c r="O34">
        <f>'All Recyclables'!O34+'B&amp;L'!O34</f>
        <v>3287.0699999999997</v>
      </c>
      <c r="P34">
        <f>'All Recyclables'!P34+'B&amp;L'!P34</f>
        <v>2428.64</v>
      </c>
      <c r="Q34">
        <f>'All Recyclables'!Q34+'B&amp;L'!Q34</f>
        <v>2336.9899999999998</v>
      </c>
      <c r="R34">
        <f>'All Recyclables'!R34+'B&amp;L'!R34</f>
        <v>2766.31</v>
      </c>
      <c r="S34">
        <f>'All Recyclables'!S34+'B&amp;L'!S34</f>
        <v>2278.61</v>
      </c>
      <c r="T34">
        <f>'All Recyclables'!T34+'B&amp;L'!T34</f>
        <v>3103.49</v>
      </c>
      <c r="U34">
        <f>'All Recyclables'!U34+'B&amp;L'!U34</f>
        <v>2691.91</v>
      </c>
      <c r="V34">
        <f>'All Recyclables'!V34+'B&amp;L'!V34</f>
        <v>2578.7699999999995</v>
      </c>
      <c r="W34">
        <f>'All Recyclables'!W34+'B&amp;L'!W34</f>
        <v>2969.41</v>
      </c>
      <c r="X34" s="1">
        <f>'All Recyclables'!X34+'B&amp;L'!X34</f>
        <v>2546.02</v>
      </c>
      <c r="Y34" s="1">
        <f>'All Recyclables'!Y34+'B&amp;L'!Y34</f>
        <v>2238.2400000000002</v>
      </c>
      <c r="Z34" s="1">
        <f>'All Recyclables'!Z34+'B&amp;L'!Z34</f>
        <v>2634.7200000000003</v>
      </c>
      <c r="AA34" s="5">
        <f>'All Recyclables'!AA34+'B&amp;L'!AA34</f>
        <v>2412.1799999999998</v>
      </c>
      <c r="AB34" s="5">
        <f>'All Recyclables'!AB34+'B&amp;L'!AB34</f>
        <v>2828.51</v>
      </c>
      <c r="AC34" s="5">
        <f>'All Recyclables'!AC34+'B&amp;L'!AC34</f>
        <v>2699.6499999999996</v>
      </c>
      <c r="AD34" s="1">
        <f>'All Recyclables'!AD34+'B&amp;L'!AD34</f>
        <v>3061.1800000000003</v>
      </c>
      <c r="AE34" s="1">
        <f>'All Recyclables'!AE34+'B&amp;L'!AE34</f>
        <v>2607.5100000000002</v>
      </c>
      <c r="AF34" s="1">
        <f>'All Recyclables'!AF34+'B&amp;L'!AF34</f>
        <v>3454.66</v>
      </c>
      <c r="AG34" s="1">
        <f>'All Recyclables'!AG34+'B&amp;L'!AG34</f>
        <v>2460.44</v>
      </c>
    </row>
    <row r="35" spans="1:33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>
        <f>'All Recyclables'!N35+'B&amp;L'!N35</f>
        <v>1911.3500000000001</v>
      </c>
      <c r="O35">
        <f>'All Recyclables'!O35+'B&amp;L'!O35</f>
        <v>2565.7799999999997</v>
      </c>
      <c r="P35">
        <f>'All Recyclables'!P35+'B&amp;L'!P35</f>
        <v>2418.4900000000002</v>
      </c>
      <c r="Q35">
        <f>'All Recyclables'!Q35+'B&amp;L'!Q35</f>
        <v>2409.1999999999998</v>
      </c>
      <c r="R35">
        <f>'All Recyclables'!R35+'B&amp;L'!R35</f>
        <v>2583.011</v>
      </c>
      <c r="S35">
        <f>'All Recyclables'!S35+'B&amp;L'!S35</f>
        <v>2060.3199999999997</v>
      </c>
      <c r="T35">
        <f>'All Recyclables'!T35+'B&amp;L'!T35</f>
        <v>2801.86</v>
      </c>
      <c r="U35">
        <f>'All Recyclables'!U35+'B&amp;L'!U35</f>
        <v>2530.29</v>
      </c>
      <c r="V35">
        <f>'All Recyclables'!V35+'B&amp;L'!V35</f>
        <v>2257.34</v>
      </c>
      <c r="W35">
        <f>'All Recyclables'!W35+'B&amp;L'!W35</f>
        <v>1504.95</v>
      </c>
      <c r="X35" s="1">
        <f>'All Recyclables'!X35+'B&amp;L'!X35</f>
        <v>573.55999999999995</v>
      </c>
      <c r="Y35" s="1">
        <f>'All Recyclables'!Y35+'B&amp;L'!Y35</f>
        <v>483.3</v>
      </c>
      <c r="Z35" s="1">
        <f>'All Recyclables'!Z35+'B&amp;L'!Z35</f>
        <v>578.95000000000005</v>
      </c>
      <c r="AA35" s="1">
        <f>'All Recyclables'!AA35+'B&amp;L'!AA35</f>
        <v>748.06</v>
      </c>
      <c r="AB35" s="1">
        <f>'All Recyclables'!AB35+'B&amp;L'!AB35</f>
        <v>805.26</v>
      </c>
      <c r="AC35" s="1">
        <f>'All Recyclables'!AC35+'B&amp;L'!AC35</f>
        <v>819.01</v>
      </c>
      <c r="AD35" s="1">
        <f>'All Recyclables'!AD35+'B&amp;L'!AD35</f>
        <v>2354.3500000000004</v>
      </c>
      <c r="AE35" s="1">
        <f>'All Recyclables'!AE35+'B&amp;L'!AE35</f>
        <v>1691.5500000000002</v>
      </c>
      <c r="AF35" s="1">
        <f>'All Recyclables'!AF35+'B&amp;L'!AF35</f>
        <v>1664.0400000000002</v>
      </c>
      <c r="AG35" s="1">
        <f>'All Recyclables'!AG35+'B&amp;L'!AG35</f>
        <v>960.56000000000006</v>
      </c>
    </row>
    <row r="36" spans="1:33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>
        <f>'All Recyclables'!N36+'B&amp;L'!N36</f>
        <v>1040.4099999999999</v>
      </c>
      <c r="O36">
        <f>'All Recyclables'!O36+'B&amp;L'!O36</f>
        <v>1259.19</v>
      </c>
      <c r="P36">
        <f>'All Recyclables'!P36+'B&amp;L'!P36</f>
        <v>1207.9100000000001</v>
      </c>
      <c r="Q36">
        <f>'All Recyclables'!Q36+'B&amp;L'!Q36</f>
        <v>1169.72</v>
      </c>
      <c r="R36">
        <f>'All Recyclables'!R36+'B&amp;L'!R36</f>
        <v>1110.3799999999999</v>
      </c>
      <c r="S36">
        <f>'All Recyclables'!S36+'B&amp;L'!S36</f>
        <v>946.57999999999993</v>
      </c>
      <c r="T36">
        <f>'All Recyclables'!T36+'B&amp;L'!T36</f>
        <v>1202.03</v>
      </c>
      <c r="U36">
        <f>'All Recyclables'!U36+'B&amp;L'!U36</f>
        <v>1002.3500000000001</v>
      </c>
      <c r="V36">
        <f>'All Recyclables'!V36+'B&amp;L'!V36</f>
        <v>972</v>
      </c>
      <c r="W36">
        <f>'All Recyclables'!W36+'B&amp;L'!W36</f>
        <v>1173.9299999999998</v>
      </c>
      <c r="X36" s="1">
        <f>'All Recyclables'!X36+'B&amp;L'!X36</f>
        <v>1043.55</v>
      </c>
      <c r="Y36" s="1">
        <f>'All Recyclables'!Y36+'B&amp;L'!Y36</f>
        <v>933.88</v>
      </c>
      <c r="Z36" s="1">
        <f>'All Recyclables'!Z36+'B&amp;L'!Z36</f>
        <v>1031.82</v>
      </c>
      <c r="AA36" s="1">
        <f>'All Recyclables'!AA36+'B&amp;L'!AA36</f>
        <v>985.74</v>
      </c>
      <c r="AB36" s="1">
        <f>'All Recyclables'!AB36+'B&amp;L'!AB36</f>
        <v>998.40000000000009</v>
      </c>
      <c r="AC36" s="1">
        <f>'All Recyclables'!AC36+'B&amp;L'!AC36</f>
        <v>1236.31</v>
      </c>
      <c r="AD36" s="1">
        <f>'All Recyclables'!AD36+'B&amp;L'!AD36</f>
        <v>1348.47</v>
      </c>
      <c r="AE36" s="1">
        <f>'All Recyclables'!AE36+'B&amp;L'!AE36</f>
        <v>1175.72</v>
      </c>
      <c r="AF36" s="1">
        <f>'All Recyclables'!AF36+'B&amp;L'!AF36</f>
        <v>1207.5500000000002</v>
      </c>
      <c r="AG36" s="1">
        <f>'All Recyclables'!AG36+'B&amp;L'!AG36</f>
        <v>920.37999999999988</v>
      </c>
    </row>
    <row r="37" spans="1:33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>
        <f>'All Recyclables'!N37+'B&amp;L'!N37</f>
        <v>665.3</v>
      </c>
      <c r="O37">
        <f>'All Recyclables'!O37+'B&amp;L'!O37</f>
        <v>802.88000000000011</v>
      </c>
      <c r="P37">
        <f>'All Recyclables'!P37+'B&amp;L'!P37</f>
        <v>825.56</v>
      </c>
      <c r="Q37">
        <f>'All Recyclables'!Q37+'B&amp;L'!Q37</f>
        <v>837.71</v>
      </c>
      <c r="R37">
        <f>'All Recyclables'!R37+'B&amp;L'!R37</f>
        <v>827.84999999999991</v>
      </c>
      <c r="S37">
        <f>'All Recyclables'!S37+'B&amp;L'!S37</f>
        <v>668.29000000000008</v>
      </c>
      <c r="T37">
        <f>'All Recyclables'!T37+'B&amp;L'!T37</f>
        <v>800.95</v>
      </c>
      <c r="U37">
        <f>'All Recyclables'!U37+'B&amp;L'!U37</f>
        <v>784.04</v>
      </c>
      <c r="V37">
        <f>'All Recyclables'!V37+'B&amp;L'!V37</f>
        <v>691.42000000000007</v>
      </c>
      <c r="W37">
        <f>'All Recyclables'!W37+'B&amp;L'!W37</f>
        <v>880.90000000000009</v>
      </c>
      <c r="X37" s="1">
        <f>'All Recyclables'!X37+'B&amp;L'!X37</f>
        <v>721.87</v>
      </c>
      <c r="Y37" s="1">
        <f>'All Recyclables'!Y37+'B&amp;L'!Y37</f>
        <v>644.43000000000006</v>
      </c>
      <c r="Z37" s="1">
        <f>'All Recyclables'!Z37+'B&amp;L'!Z37</f>
        <v>842.14</v>
      </c>
      <c r="AA37" s="1">
        <f>'All Recyclables'!AA37+'B&amp;L'!AA37</f>
        <v>1015.06</v>
      </c>
      <c r="AB37" s="1">
        <f>'All Recyclables'!AB37+'B&amp;L'!AB37</f>
        <v>823.93000000000006</v>
      </c>
      <c r="AC37" s="1">
        <f>'All Recyclables'!AC37+'B&amp;L'!AC37</f>
        <v>844.96</v>
      </c>
      <c r="AD37" s="1">
        <f>'All Recyclables'!AD37+'B&amp;L'!AD37</f>
        <v>816.22</v>
      </c>
      <c r="AE37" s="1">
        <f>'All Recyclables'!AE37+'B&amp;L'!AE37</f>
        <v>618.18999999999994</v>
      </c>
      <c r="AF37" s="1">
        <f>'All Recyclables'!AF37+'B&amp;L'!AF37</f>
        <v>718.97</v>
      </c>
      <c r="AG37" s="1">
        <f>'All Recyclables'!AG37+'B&amp;L'!AG37</f>
        <v>436.34</v>
      </c>
    </row>
    <row r="38" spans="1:33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>
        <f>'All Recyclables'!N38+'B&amp;L'!N38</f>
        <v>1313.74</v>
      </c>
      <c r="O38">
        <f>'All Recyclables'!O38+'B&amp;L'!O38</f>
        <v>1573.68</v>
      </c>
      <c r="P38">
        <f>'All Recyclables'!P38+'B&amp;L'!P38</f>
        <v>1418.54</v>
      </c>
      <c r="Q38">
        <f>'All Recyclables'!Q38+'B&amp;L'!Q38</f>
        <v>1340.02</v>
      </c>
      <c r="R38">
        <f>'All Recyclables'!R38+'B&amp;L'!R38</f>
        <v>1359.6100000000001</v>
      </c>
      <c r="S38">
        <f>'All Recyclables'!S38+'B&amp;L'!S38</f>
        <v>1310.2199999999998</v>
      </c>
      <c r="T38">
        <f>'All Recyclables'!T38+'B&amp;L'!T38</f>
        <v>1487.72</v>
      </c>
      <c r="U38">
        <f>'All Recyclables'!U38+'B&amp;L'!U38</f>
        <v>1237.4899999999998</v>
      </c>
      <c r="V38">
        <f>'All Recyclables'!V38+'B&amp;L'!V38</f>
        <v>1187.1999999999998</v>
      </c>
      <c r="W38">
        <f>'All Recyclables'!W38+'B&amp;L'!W38</f>
        <v>1132.83</v>
      </c>
      <c r="X38" s="1">
        <f>'All Recyclables'!X38+'B&amp;L'!X38</f>
        <v>1133.99</v>
      </c>
      <c r="Y38" s="1">
        <f>'All Recyclables'!Y38+'B&amp;L'!Y38</f>
        <v>1090.3400000000001</v>
      </c>
      <c r="Z38" s="1">
        <f>'All Recyclables'!Z38+'B&amp;L'!Z38</f>
        <v>1275.21</v>
      </c>
      <c r="AA38" s="1">
        <f>'All Recyclables'!AA38+'B&amp;L'!AA38</f>
        <v>1965.36</v>
      </c>
      <c r="AB38" s="5">
        <f>'All Recyclables'!AB38+'B&amp;L'!AB38</f>
        <v>1393.3</v>
      </c>
      <c r="AC38" s="5">
        <f>'All Recyclables'!AC38+'B&amp;L'!AC38</f>
        <v>1438</v>
      </c>
      <c r="AD38" s="1">
        <f>'All Recyclables'!AD38+'B&amp;L'!AD38</f>
        <v>1420.2400000000002</v>
      </c>
      <c r="AE38" s="1">
        <f>'All Recyclables'!AE38+'B&amp;L'!AE38</f>
        <v>933.15</v>
      </c>
      <c r="AF38" s="1">
        <f>'All Recyclables'!AF38+'B&amp;L'!AF38</f>
        <v>1105.6299999999999</v>
      </c>
      <c r="AG38" s="1">
        <f>'All Recyclables'!AG38+'B&amp;L'!AG38</f>
        <v>853.98</v>
      </c>
    </row>
    <row r="39" spans="1:33" ht="15" customHeight="1" x14ac:dyDescent="0.25">
      <c r="A39" s="3" t="s">
        <v>1</v>
      </c>
      <c r="B39">
        <f>'All Recyclables'!B39+'B&amp;L'!B39</f>
        <v>0</v>
      </c>
      <c r="C39">
        <f>'All Recyclables'!C39+'B&amp;L'!C39</f>
        <v>25262</v>
      </c>
      <c r="D39">
        <f>'All Recyclables'!D39+'B&amp;L'!D39</f>
        <v>32888</v>
      </c>
      <c r="E39">
        <f>'All Recyclables'!E39+'B&amp;L'!E39</f>
        <v>35448</v>
      </c>
      <c r="F39">
        <f>'All Recyclables'!F39+'B&amp;L'!F39</f>
        <v>68072.17</v>
      </c>
      <c r="G39">
        <f>'All Recyclables'!G39+'B&amp;L'!G39</f>
        <v>77171.223333333342</v>
      </c>
      <c r="H39">
        <f>'All Recyclables'!H39+'B&amp;L'!H39</f>
        <v>110359.59999999999</v>
      </c>
      <c r="I39">
        <f>'All Recyclables'!I39+'B&amp;L'!I39</f>
        <v>107987.09</v>
      </c>
      <c r="J39">
        <f>'All Recyclables'!J39+'B&amp;L'!J39</f>
        <v>82782.820000000007</v>
      </c>
      <c r="K39">
        <f>'All Recyclables'!K39+'B&amp;L'!K39</f>
        <v>76217.759999999995</v>
      </c>
      <c r="L39">
        <f>'All Recyclables'!L39+'B&amp;L'!L39</f>
        <v>82538.64</v>
      </c>
      <c r="M39">
        <f>'All Recyclables'!M39+'B&amp;L'!M39</f>
        <v>89436.84</v>
      </c>
      <c r="N39">
        <f t="shared" ref="N39:AB39" si="0">SUM(N4:N38)</f>
        <v>54174.090000000004</v>
      </c>
      <c r="O39">
        <f t="shared" si="0"/>
        <v>66458.332000000024</v>
      </c>
      <c r="P39">
        <f t="shared" si="0"/>
        <v>61010.990000000013</v>
      </c>
      <c r="Q39">
        <f t="shared" si="0"/>
        <v>58038.539999999994</v>
      </c>
      <c r="R39">
        <f t="shared" si="0"/>
        <v>62513.814999999995</v>
      </c>
      <c r="S39">
        <f t="shared" si="0"/>
        <v>53661.650000000009</v>
      </c>
      <c r="T39">
        <f t="shared" si="0"/>
        <v>68511.5</v>
      </c>
      <c r="U39">
        <f t="shared" si="0"/>
        <v>59057.682000000001</v>
      </c>
      <c r="V39">
        <f t="shared" si="0"/>
        <v>55682.840000000011</v>
      </c>
      <c r="W39">
        <f t="shared" si="0"/>
        <v>59184.03</v>
      </c>
      <c r="X39" s="1">
        <f t="shared" si="0"/>
        <v>51159.520000000004</v>
      </c>
      <c r="Y39" s="1">
        <f t="shared" si="0"/>
        <v>48245.380000000005</v>
      </c>
      <c r="Z39" s="1">
        <f t="shared" si="0"/>
        <v>56729.09</v>
      </c>
      <c r="AA39" s="1">
        <f t="shared" si="0"/>
        <v>56540.26</v>
      </c>
      <c r="AB39" s="1">
        <f t="shared" si="0"/>
        <v>54746.87000000001</v>
      </c>
      <c r="AC39" s="1">
        <f>SUM(AC4:AC38)</f>
        <v>52966.94000000001</v>
      </c>
      <c r="AD39" s="1">
        <f>'All Recyclables'!AD39+'B&amp;L'!AD39</f>
        <v>58440.35</v>
      </c>
      <c r="AE39" s="1">
        <f>'All Recyclables'!AE39+'B&amp;L'!AE39</f>
        <v>40362.649999999994</v>
      </c>
      <c r="AF39" s="1">
        <f>'All Recyclables'!AF39+'B&amp;L'!AF39</f>
        <v>49556.700000000004</v>
      </c>
      <c r="AG39" s="1">
        <f>'All Recyclables'!AG39+'B&amp;L'!AG39</f>
        <v>35650.29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201"/>
  <sheetViews>
    <sheetView topLeftCell="V1" workbookViewId="0">
      <selection activeCell="AG1" sqref="AG1:AG1048576"/>
    </sheetView>
  </sheetViews>
  <sheetFormatPr defaultColWidth="15.140625" defaultRowHeight="15" customHeight="1" x14ac:dyDescent="0.25"/>
  <cols>
    <col min="1" max="33" width="10.7109375" customWidth="1"/>
    <col min="34" max="40" width="7.5703125" customWidth="1"/>
  </cols>
  <sheetData>
    <row r="1" spans="1:33" ht="15" customHeight="1" x14ac:dyDescent="0.25">
      <c r="X1" s="1">
        <f>Recovered!X1+Refuse!X1</f>
        <v>0</v>
      </c>
    </row>
    <row r="3" spans="1:33" ht="15" customHeight="1" x14ac:dyDescent="0.25"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14">
        <v>2015</v>
      </c>
      <c r="AB3" s="14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</row>
    <row r="4" spans="1:33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>
        <f>Recovered!N4+Refuse!N4</f>
        <v>4812.51</v>
      </c>
      <c r="O4">
        <f>Recovered!O4+Refuse!O4</f>
        <v>5172.5600000000004</v>
      </c>
      <c r="P4">
        <f>Recovered!P4+Refuse!P4</f>
        <v>5091.8999999999996</v>
      </c>
      <c r="Q4">
        <f>Recovered!Q4+Refuse!Q4</f>
        <v>4869.26</v>
      </c>
      <c r="R4">
        <f>Recovered!R4+Refuse!R4</f>
        <v>4760.42</v>
      </c>
      <c r="S4">
        <f>Recovered!S4+Refuse!S4</f>
        <v>4417.2199999999993</v>
      </c>
      <c r="T4">
        <f>Recovered!T4+Refuse!T4</f>
        <v>4900.4400000000005</v>
      </c>
      <c r="U4">
        <f>Recovered!U4+Refuse!U4</f>
        <v>4421.32</v>
      </c>
      <c r="V4">
        <f>Recovered!V4+Refuse!V4</f>
        <v>4267.9600000000009</v>
      </c>
      <c r="W4">
        <f>Recovered!W4+Refuse!W4</f>
        <v>4399.9799999999996</v>
      </c>
      <c r="X4" s="1">
        <f>Recovered!X4+Refuse!X4</f>
        <v>4175.4699999999993</v>
      </c>
      <c r="Y4" s="1">
        <f>Recovered!Y4+Refuse!Y4</f>
        <v>4043.2299999999996</v>
      </c>
      <c r="Z4" s="1">
        <f>Recovered!Z4+Refuse!Z4</f>
        <v>4190.6000000000004</v>
      </c>
      <c r="AA4" s="1">
        <f>Recovered!AA4+Refuse!AA4</f>
        <v>4284.32</v>
      </c>
      <c r="AB4" s="1">
        <f>Recovered!AB4+Refuse!AB4</f>
        <v>4024.94</v>
      </c>
      <c r="AC4" s="1">
        <f>Recovered!AC4+Refuse!AC4</f>
        <v>4029.55</v>
      </c>
      <c r="AD4" s="1">
        <f>Recovered!AD4+Refuse!AD4</f>
        <v>4255.37</v>
      </c>
      <c r="AE4" s="1">
        <f>Recovered!AE4+Refuse!AE4</f>
        <v>3966.7799999999997</v>
      </c>
      <c r="AF4" s="1">
        <f>Recovered!AF4+Refuse!AF4</f>
        <v>4062.35</v>
      </c>
      <c r="AG4" s="1">
        <f>Recovered!AG4+Refuse!AG4</f>
        <v>3899.7200000000003</v>
      </c>
    </row>
    <row r="5" spans="1:33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>
        <f>Recovered!N5+Refuse!N5</f>
        <v>3111.67</v>
      </c>
      <c r="O5">
        <f>Recovered!O5+Refuse!O5</f>
        <v>3283.4100000000003</v>
      </c>
      <c r="P5">
        <f>Recovered!P5+Refuse!P5</f>
        <v>3397.8999999999996</v>
      </c>
      <c r="Q5">
        <f>Recovered!Q5+Refuse!Q5</f>
        <v>3181.65</v>
      </c>
      <c r="R5">
        <f>Recovered!R5+Refuse!R5</f>
        <v>3130.98</v>
      </c>
      <c r="S5">
        <f>Recovered!S5+Refuse!S5</f>
        <v>3028.93</v>
      </c>
      <c r="T5">
        <f>Recovered!T5+Refuse!T5</f>
        <v>3130.0199999999995</v>
      </c>
      <c r="U5">
        <f>Recovered!U5+Refuse!U5</f>
        <v>2837.91</v>
      </c>
      <c r="V5">
        <f>Recovered!V5+Refuse!V5</f>
        <v>2713.8100000000004</v>
      </c>
      <c r="W5">
        <f>Recovered!W5+Refuse!W5</f>
        <v>2767.29</v>
      </c>
      <c r="X5" s="1">
        <f>Recovered!X5+Refuse!X5</f>
        <v>2638.0299999999997</v>
      </c>
      <c r="Y5" s="1">
        <f>Recovered!Y5+Refuse!Y5</f>
        <v>2630.16</v>
      </c>
      <c r="Z5" s="1">
        <f>Recovered!Z5+Refuse!Z5</f>
        <v>2600.9300000000003</v>
      </c>
      <c r="AA5" s="1">
        <f>Recovered!AA5+Refuse!AA5</f>
        <v>2780.3</v>
      </c>
      <c r="AB5" s="1">
        <f>Recovered!AB5+Refuse!AB5</f>
        <v>2496.75</v>
      </c>
      <c r="AC5" s="1">
        <f>Recovered!AC5+Refuse!AC5</f>
        <v>2502.69</v>
      </c>
      <c r="AD5" s="1">
        <f>Recovered!AD5+Refuse!AD5</f>
        <v>2504.25</v>
      </c>
      <c r="AE5" s="1">
        <f>Recovered!AE5+Refuse!AE5</f>
        <v>2447.25</v>
      </c>
      <c r="AF5" s="1">
        <f>Recovered!AF5+Refuse!AF5</f>
        <v>3160.9300000000003</v>
      </c>
      <c r="AG5" s="1">
        <f>Recovered!AG5+Refuse!AG5</f>
        <v>3107.2699999999995</v>
      </c>
    </row>
    <row r="6" spans="1:33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>
        <f>Recovered!N6+Refuse!N6</f>
        <v>6458.03</v>
      </c>
      <c r="O6">
        <f>Recovered!O6+Refuse!O6</f>
        <v>6937.23</v>
      </c>
      <c r="P6">
        <f>Recovered!P6+Refuse!P6</f>
        <v>7063.57</v>
      </c>
      <c r="Q6">
        <f>Recovered!Q6+Refuse!Q6</f>
        <v>7000.3099999999995</v>
      </c>
      <c r="R6">
        <f>Recovered!R6+Refuse!R6</f>
        <v>7128.11</v>
      </c>
      <c r="S6">
        <f>Recovered!S6+Refuse!S6</f>
        <v>6667.25</v>
      </c>
      <c r="T6">
        <f>Recovered!T6+Refuse!T6</f>
        <v>6793.24</v>
      </c>
      <c r="U6">
        <f>Recovered!U6+Refuse!U6</f>
        <v>6129.08</v>
      </c>
      <c r="V6">
        <f>Recovered!V6+Refuse!V6</f>
        <v>6009.19</v>
      </c>
      <c r="W6">
        <f>Recovered!W6+Refuse!W6</f>
        <v>6089.8399999999992</v>
      </c>
      <c r="X6" s="1">
        <f>Recovered!X6+Refuse!X6</f>
        <v>5779.98</v>
      </c>
      <c r="Y6" s="1">
        <f>Recovered!Y6+Refuse!Y6</f>
        <v>5670.33</v>
      </c>
      <c r="Z6" s="1">
        <f>Recovered!Z6+Refuse!Z6</f>
        <v>5680.75</v>
      </c>
      <c r="AA6" s="1">
        <f>Recovered!AA6+Refuse!AA6</f>
        <v>5997.66</v>
      </c>
      <c r="AB6" s="1">
        <f>Recovered!AB6+Refuse!AB6</f>
        <v>5621.55</v>
      </c>
      <c r="AC6" s="1">
        <f>Recovered!AC6+Refuse!AC6</f>
        <v>5560.630000000001</v>
      </c>
      <c r="AD6" s="1">
        <f>Recovered!AD6+Refuse!AD6</f>
        <v>5781.34</v>
      </c>
      <c r="AE6" s="1">
        <f>Recovered!AE6+Refuse!AE6</f>
        <v>5486.48</v>
      </c>
      <c r="AF6" s="1">
        <f>Recovered!AF6+Refuse!AF6</f>
        <v>6350.57</v>
      </c>
      <c r="AG6" s="1">
        <f>Recovered!AG6+Refuse!AG6</f>
        <v>5780.8499999999995</v>
      </c>
    </row>
    <row r="7" spans="1:33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>
        <f>Recovered!N7+Refuse!N7</f>
        <v>8435.2900000000009</v>
      </c>
      <c r="O7">
        <f>Recovered!O7+Refuse!O7</f>
        <v>9169.5500000000011</v>
      </c>
      <c r="P7">
        <f>Recovered!P7+Refuse!P7</f>
        <v>9548.7999999999993</v>
      </c>
      <c r="Q7">
        <f>Recovered!Q7+Refuse!Q7</f>
        <v>8981.75</v>
      </c>
      <c r="R7">
        <f>Recovered!R7+Refuse!R7</f>
        <v>9158.369999999999</v>
      </c>
      <c r="S7">
        <f>Recovered!S7+Refuse!S7</f>
        <v>8487.02</v>
      </c>
      <c r="T7">
        <f>Recovered!T7+Refuse!T7</f>
        <v>8941.0299999999988</v>
      </c>
      <c r="U7">
        <f>Recovered!U7+Refuse!U7</f>
        <v>8168.18</v>
      </c>
      <c r="V7">
        <f>Recovered!V7+Refuse!V7</f>
        <v>8177.78</v>
      </c>
      <c r="W7">
        <f>Recovered!W7+Refuse!W7</f>
        <v>8029.8499999999995</v>
      </c>
      <c r="X7" s="1">
        <f>Recovered!X7+Refuse!X7</f>
        <v>7481.86</v>
      </c>
      <c r="Y7" s="1">
        <f>Recovered!Y7+Refuse!Y7</f>
        <v>7411.47</v>
      </c>
      <c r="Z7" s="1">
        <f>Recovered!Z7+Refuse!Z7</f>
        <v>7727.0599999999995</v>
      </c>
      <c r="AA7" s="1">
        <f>Recovered!AA7+Refuse!AA7</f>
        <v>7389.04</v>
      </c>
      <c r="AB7" s="5">
        <f>Recovered!AB7+Refuse!AB7</f>
        <v>7756.75</v>
      </c>
      <c r="AC7" s="5">
        <f>Recovered!AC7+Refuse!AC7</f>
        <v>7757.8600000000006</v>
      </c>
      <c r="AD7" s="1">
        <f>Recovered!AD7+Refuse!AD7</f>
        <v>8174.73</v>
      </c>
      <c r="AE7" s="1">
        <f>Recovered!AE7+Refuse!AE7</f>
        <v>7606.43</v>
      </c>
      <c r="AF7" s="1">
        <f>Recovered!AF7+Refuse!AF7</f>
        <v>8562.14</v>
      </c>
      <c r="AG7" s="1">
        <f>Recovered!AG7+Refuse!AG7</f>
        <v>7998.4500000000007</v>
      </c>
    </row>
    <row r="8" spans="1:33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>
        <f>Recovered!N8+Refuse!N8</f>
        <v>7228.02</v>
      </c>
      <c r="O8">
        <f>Recovered!O8+Refuse!O8</f>
        <v>7906.5</v>
      </c>
      <c r="P8">
        <f>Recovered!P8+Refuse!P8</f>
        <v>8130.8100000000013</v>
      </c>
      <c r="Q8">
        <f>Recovered!Q8+Refuse!Q8</f>
        <v>8026.8900000000012</v>
      </c>
      <c r="R8">
        <f>Recovered!R8+Refuse!R8</f>
        <v>7936.41</v>
      </c>
      <c r="S8">
        <f>Recovered!S8+Refuse!S8</f>
        <v>7120.99</v>
      </c>
      <c r="T8">
        <f>Recovered!T8+Refuse!T8</f>
        <v>7347.6200000000008</v>
      </c>
      <c r="U8">
        <f>Recovered!U8+Refuse!U8</f>
        <v>6780.57</v>
      </c>
      <c r="V8">
        <f>Recovered!V8+Refuse!V8</f>
        <v>6680.49</v>
      </c>
      <c r="W8">
        <f>Recovered!W8+Refuse!W8</f>
        <v>6732.3799999999992</v>
      </c>
      <c r="X8" s="1">
        <f>Recovered!X8+Refuse!X8</f>
        <v>6281.7199999999993</v>
      </c>
      <c r="Y8" s="1">
        <f>Recovered!Y8+Refuse!Y8</f>
        <v>6084.16</v>
      </c>
      <c r="Z8" s="1">
        <f>Recovered!Z8+Refuse!Z8</f>
        <v>6289.73</v>
      </c>
      <c r="AA8" s="1">
        <f>Recovered!AA8+Refuse!AA8</f>
        <v>5946.41</v>
      </c>
      <c r="AB8" s="1">
        <f>Recovered!AB8+Refuse!AB8</f>
        <v>6077.73</v>
      </c>
      <c r="AC8" s="1">
        <f>Recovered!AC8+Refuse!AC8</f>
        <v>6259.87</v>
      </c>
      <c r="AD8" s="1">
        <f>Recovered!AD8+Refuse!AD8</f>
        <v>6584.17</v>
      </c>
      <c r="AE8" s="1">
        <f>Recovered!AE8+Refuse!AE8</f>
        <v>6302.66</v>
      </c>
      <c r="AF8" s="1">
        <f>Recovered!AF8+Refuse!AF8</f>
        <v>7527.72</v>
      </c>
      <c r="AG8" s="1">
        <f>Recovered!AG8+Refuse!AG8</f>
        <v>7061.95</v>
      </c>
    </row>
    <row r="9" spans="1:33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>
        <f>Recovered!N9+Refuse!N9</f>
        <v>2541.17</v>
      </c>
      <c r="O9">
        <f>Recovered!O9+Refuse!O9</f>
        <v>2761.0820000000003</v>
      </c>
      <c r="P9">
        <f>Recovered!P9+Refuse!P9</f>
        <v>2762.3599999999997</v>
      </c>
      <c r="Q9">
        <f>Recovered!Q9+Refuse!Q9</f>
        <v>2721.1800000000003</v>
      </c>
      <c r="R9">
        <f>Recovered!R9+Refuse!R9</f>
        <v>2748.79</v>
      </c>
      <c r="S9">
        <f>Recovered!S9+Refuse!S9</f>
        <v>2539.5100000000002</v>
      </c>
      <c r="T9">
        <f>Recovered!T9+Refuse!T9</f>
        <v>2723.3199999999997</v>
      </c>
      <c r="U9">
        <f>Recovered!U9+Refuse!U9</f>
        <v>2479.65</v>
      </c>
      <c r="V9">
        <f>Recovered!V9+Refuse!V9</f>
        <v>2468.77</v>
      </c>
      <c r="W9">
        <f>Recovered!W9+Refuse!W9</f>
        <v>2526.2799999999997</v>
      </c>
      <c r="X9" s="1">
        <f>Recovered!X9+Refuse!X9</f>
        <v>2409.84</v>
      </c>
      <c r="Y9" s="1">
        <f>Recovered!Y9+Refuse!Y9</f>
        <v>2313.7600000000002</v>
      </c>
      <c r="Z9" s="1">
        <f>Recovered!Z9+Refuse!Z9</f>
        <v>2426.87</v>
      </c>
      <c r="AA9" s="1">
        <f>Recovered!AA9+Refuse!AA9</f>
        <v>2491.52</v>
      </c>
      <c r="AB9" s="1">
        <f>Recovered!AB9+Refuse!AB9</f>
        <v>2461.37</v>
      </c>
      <c r="AC9" s="1">
        <f>Recovered!AC9+Refuse!AC9</f>
        <v>2465.8799999999997</v>
      </c>
      <c r="AD9" s="1">
        <f>Recovered!AD9+Refuse!AD9</f>
        <v>2591.6</v>
      </c>
      <c r="AE9" s="1">
        <f>Recovered!AE9+Refuse!AE9</f>
        <v>2545.4300000000003</v>
      </c>
      <c r="AF9" s="1">
        <f>Recovered!AF9+Refuse!AF9</f>
        <v>3237.4</v>
      </c>
      <c r="AG9" s="1">
        <f>Recovered!AG9+Refuse!AG9</f>
        <v>3053.02</v>
      </c>
    </row>
    <row r="10" spans="1:33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>
        <f>Recovered!N10+Refuse!N10</f>
        <v>4193.07</v>
      </c>
      <c r="O10">
        <f>Recovered!O10+Refuse!O10</f>
        <v>4239.46</v>
      </c>
      <c r="P10">
        <f>Recovered!P10+Refuse!P10</f>
        <v>4721.7900000000009</v>
      </c>
      <c r="Q10">
        <f>Recovered!Q10+Refuse!Q10</f>
        <v>4462.8600000000006</v>
      </c>
      <c r="R10">
        <f>Recovered!R10+Refuse!R10</f>
        <v>5024.87</v>
      </c>
      <c r="S10">
        <f>Recovered!S10+Refuse!S10</f>
        <v>4395.7199999999993</v>
      </c>
      <c r="T10">
        <f>Recovered!T10+Refuse!T10</f>
        <v>4577.329999999999</v>
      </c>
      <c r="U10">
        <f>Recovered!U10+Refuse!U10</f>
        <v>4328.32</v>
      </c>
      <c r="V10">
        <f>Recovered!V10+Refuse!V10</f>
        <v>4274.0600000000004</v>
      </c>
      <c r="W10">
        <f>Recovered!W10+Refuse!W10</f>
        <v>4048.5699999999997</v>
      </c>
      <c r="X10" s="1">
        <f>Recovered!X10+Refuse!X10</f>
        <v>4132.3</v>
      </c>
      <c r="Y10" s="1">
        <f>Recovered!Y10+Refuse!Y10</f>
        <v>4034.93</v>
      </c>
      <c r="Z10" s="1">
        <f>Recovered!Z10+Refuse!Z10</f>
        <v>4038.56</v>
      </c>
      <c r="AA10" s="1">
        <f>Recovered!AA10+Refuse!AA10</f>
        <v>4065</v>
      </c>
      <c r="AB10" s="1">
        <f>Recovered!AB10+Refuse!AB10</f>
        <v>3994.64</v>
      </c>
      <c r="AC10" s="1">
        <f>Recovered!AC10+Refuse!AC10</f>
        <v>4053.18</v>
      </c>
      <c r="AD10" s="1">
        <f>Recovered!AD10+Refuse!AD10</f>
        <v>4183.91</v>
      </c>
      <c r="AE10" s="1">
        <f>Recovered!AE10+Refuse!AE10</f>
        <v>3879.68</v>
      </c>
      <c r="AF10" s="1">
        <f>Recovered!AF10+Refuse!AF10</f>
        <v>4677.67</v>
      </c>
      <c r="AG10" s="1">
        <f>Recovered!AG10+Refuse!AG10</f>
        <v>4338.2299999999996</v>
      </c>
    </row>
    <row r="11" spans="1:33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>
        <f>Recovered!N11+Refuse!N11</f>
        <v>8800.41</v>
      </c>
      <c r="O11">
        <f>Recovered!O11+Refuse!O11</f>
        <v>10102.779999999999</v>
      </c>
      <c r="P11">
        <f>Recovered!P11+Refuse!P11</f>
        <v>8728.630000000001</v>
      </c>
      <c r="Q11">
        <f>Recovered!Q11+Refuse!Q11</f>
        <v>9015.73</v>
      </c>
      <c r="R11">
        <f>Recovered!R11+Refuse!R11</f>
        <v>8479.5399999999991</v>
      </c>
      <c r="S11">
        <f>Recovered!S11+Refuse!S11</f>
        <v>7866.15</v>
      </c>
      <c r="T11">
        <f>Recovered!T11+Refuse!T11</f>
        <v>8106.170000000001</v>
      </c>
      <c r="U11">
        <f>Recovered!U11+Refuse!U11</f>
        <v>6953.1899999999987</v>
      </c>
      <c r="V11">
        <f>Recovered!V11+Refuse!V11</f>
        <v>6551.130000000001</v>
      </c>
      <c r="W11">
        <f>Recovered!W11+Refuse!W11</f>
        <v>6820.8600000000006</v>
      </c>
      <c r="X11" s="1">
        <f>Recovered!X11+Refuse!X11</f>
        <v>7057.91</v>
      </c>
      <c r="Y11" s="1">
        <f>Recovered!Y11+Refuse!Y11</f>
        <v>6574.2000000000007</v>
      </c>
      <c r="Z11" s="1">
        <f>Recovered!Z11+Refuse!Z11</f>
        <v>6449.07</v>
      </c>
      <c r="AA11" s="5">
        <f>Recovered!AA11+Refuse!AA11</f>
        <v>6320.34</v>
      </c>
      <c r="AB11" s="5">
        <f>Recovered!AB11+Refuse!AB11</f>
        <v>6547.9699999999993</v>
      </c>
      <c r="AC11" s="5">
        <f>Recovered!AC11+Refuse!AC11</f>
        <v>6038.5999999999995</v>
      </c>
      <c r="AD11" s="1">
        <f>Recovered!AD11+Refuse!AD11</f>
        <v>6445.02</v>
      </c>
      <c r="AE11" s="1">
        <f>Recovered!AE11+Refuse!AE11</f>
        <v>5986.76</v>
      </c>
      <c r="AF11" s="1">
        <f>Recovered!AF11+Refuse!AF11</f>
        <v>6893.29</v>
      </c>
      <c r="AG11" s="1">
        <f>Recovered!AG11+Refuse!AG11</f>
        <v>6220.34</v>
      </c>
    </row>
    <row r="12" spans="1:33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>
        <f>Recovered!N12+Refuse!N12</f>
        <v>5280.8099999999995</v>
      </c>
      <c r="O12">
        <f>Recovered!O12+Refuse!O12</f>
        <v>4422.71</v>
      </c>
      <c r="P12">
        <f>Recovered!P12+Refuse!P12</f>
        <v>5182.13</v>
      </c>
      <c r="Q12">
        <f>Recovered!Q12+Refuse!Q12</f>
        <v>4390.18</v>
      </c>
      <c r="R12">
        <f>Recovered!R12+Refuse!R12</f>
        <v>4228.78</v>
      </c>
      <c r="S12">
        <f>Recovered!S12+Refuse!S12</f>
        <v>3823.97</v>
      </c>
      <c r="T12">
        <f>Recovered!T12+Refuse!T12</f>
        <v>4116.41</v>
      </c>
      <c r="U12">
        <f>Recovered!U12+Refuse!U12</f>
        <v>4107.1099999999997</v>
      </c>
      <c r="V12">
        <f>Recovered!V12+Refuse!V12</f>
        <v>4002.7599999999998</v>
      </c>
      <c r="W12">
        <f>Recovered!W12+Refuse!W12</f>
        <v>4195.17</v>
      </c>
      <c r="X12" s="1">
        <f>Recovered!X12+Refuse!X12</f>
        <v>4046.8799999999997</v>
      </c>
      <c r="Y12" s="1">
        <f>Recovered!Y12+Refuse!Y12</f>
        <v>3981.6800000000003</v>
      </c>
      <c r="Z12" s="1">
        <f>Recovered!Z12+Refuse!Z12</f>
        <v>3886.4</v>
      </c>
      <c r="AA12" s="1">
        <f>Recovered!AA12+Refuse!AA12</f>
        <v>3737.5299999999997</v>
      </c>
      <c r="AB12" s="1">
        <f>Recovered!AB12+Refuse!AB12</f>
        <v>3819.79</v>
      </c>
      <c r="AC12" s="1">
        <f>Recovered!AC12+Refuse!AC12</f>
        <v>3744.1499999999996</v>
      </c>
      <c r="AD12" s="1">
        <f>Recovered!AD12+Refuse!AD12</f>
        <v>4156.76</v>
      </c>
      <c r="AE12" s="1">
        <f>Recovered!AE12+Refuse!AE12</f>
        <v>3888.01</v>
      </c>
      <c r="AF12" s="1">
        <f>Recovered!AF12+Refuse!AF12</f>
        <v>4412.79</v>
      </c>
      <c r="AG12" s="1">
        <f>Recovered!AG12+Refuse!AG12</f>
        <v>4229.6899999999996</v>
      </c>
    </row>
    <row r="13" spans="1:33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>
        <f>Recovered!N13+Refuse!N13</f>
        <v>7297.1900000000005</v>
      </c>
      <c r="O13">
        <f>Recovered!O13+Refuse!O13</f>
        <v>8223.494999999999</v>
      </c>
      <c r="P13">
        <f>Recovered!P13+Refuse!P13</f>
        <v>7875.23</v>
      </c>
      <c r="Q13">
        <f>Recovered!Q13+Refuse!Q13</f>
        <v>7657.59</v>
      </c>
      <c r="R13">
        <f>Recovered!R13+Refuse!R13</f>
        <v>7987.6999999999989</v>
      </c>
      <c r="S13">
        <f>Recovered!S13+Refuse!S13</f>
        <v>7320.9999999999991</v>
      </c>
      <c r="T13">
        <f>Recovered!T13+Refuse!T13</f>
        <v>7749.9000000000005</v>
      </c>
      <c r="U13">
        <f>Recovered!U13+Refuse!U13</f>
        <v>6636.4</v>
      </c>
      <c r="V13">
        <f>Recovered!V13+Refuse!V13</f>
        <v>6666.3700000000008</v>
      </c>
      <c r="W13">
        <f>Recovered!W13+Refuse!W13</f>
        <v>6772.04</v>
      </c>
      <c r="X13" s="1">
        <f>Recovered!X13+Refuse!X13</f>
        <v>6509.68</v>
      </c>
      <c r="Y13" s="1">
        <f>Recovered!Y13+Refuse!Y13</f>
        <v>6431.1900000000005</v>
      </c>
      <c r="Z13" s="1">
        <f>Recovered!Z13+Refuse!Z13</f>
        <v>6542.6299999999992</v>
      </c>
      <c r="AA13" s="1">
        <f>Recovered!AA13+Refuse!AA13</f>
        <v>6386.6</v>
      </c>
      <c r="AB13" s="1">
        <f>Recovered!AB13+Refuse!AB13</f>
        <v>6757.49</v>
      </c>
      <c r="AC13" s="1">
        <f>Recovered!AC13+Refuse!AC13</f>
        <v>6770.35</v>
      </c>
      <c r="AD13" s="1">
        <f>Recovered!AD13+Refuse!AD13</f>
        <v>6599.14</v>
      </c>
      <c r="AE13" s="1">
        <f>Recovered!AE13+Refuse!AE13</f>
        <v>5664.17</v>
      </c>
      <c r="AF13" s="1">
        <f>Recovered!AF13+Refuse!AF13</f>
        <v>5553.8</v>
      </c>
      <c r="AG13" s="1">
        <f>Recovered!AG13+Refuse!AG13</f>
        <v>5049.8500000000004</v>
      </c>
    </row>
    <row r="14" spans="1:33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>
        <f>Recovered!N14+Refuse!N14</f>
        <v>11822.18</v>
      </c>
      <c r="O14">
        <f>Recovered!O14+Refuse!O14</f>
        <v>13308.14</v>
      </c>
      <c r="P14">
        <f>Recovered!P14+Refuse!P14</f>
        <v>13395.52</v>
      </c>
      <c r="Q14">
        <f>Recovered!Q14+Refuse!Q14</f>
        <v>13141.18</v>
      </c>
      <c r="R14">
        <f>Recovered!R14+Refuse!R14</f>
        <v>12445.429999999998</v>
      </c>
      <c r="S14">
        <f>Recovered!S14+Refuse!S14</f>
        <v>11616.79</v>
      </c>
      <c r="T14">
        <f>Recovered!T14+Refuse!T14</f>
        <v>10511.21</v>
      </c>
      <c r="U14">
        <f>Recovered!U14+Refuse!U14</f>
        <v>10667.06</v>
      </c>
      <c r="V14">
        <f>Recovered!V14+Refuse!V14</f>
        <v>10282.89</v>
      </c>
      <c r="W14">
        <f>Recovered!W14+Refuse!W14</f>
        <v>10508.8</v>
      </c>
      <c r="X14" s="1">
        <f>Recovered!X14+Refuse!X14</f>
        <v>10199.33</v>
      </c>
      <c r="Y14" s="1">
        <f>Recovered!Y14+Refuse!Y14</f>
        <v>9833.73</v>
      </c>
      <c r="Z14" s="1">
        <f>Recovered!Z14+Refuse!Z14</f>
        <v>10059.44</v>
      </c>
      <c r="AA14" s="5">
        <f>Recovered!AA14+Refuse!AA14</f>
        <v>9865.75</v>
      </c>
      <c r="AB14" s="5">
        <f>Recovered!AB14+Refuse!AB14</f>
        <v>10009.530000000001</v>
      </c>
      <c r="AC14" s="5">
        <f>Recovered!AC14+Refuse!AC14</f>
        <v>9896.8300000000017</v>
      </c>
      <c r="AD14" s="1">
        <f>Recovered!AD14+Refuse!AD14</f>
        <v>10031.06</v>
      </c>
      <c r="AE14" s="1">
        <f>Recovered!AE14+Refuse!AE14</f>
        <v>9353.17</v>
      </c>
      <c r="AF14" s="1">
        <f>Recovered!AF14+Refuse!AF14</f>
        <v>13272.289999999999</v>
      </c>
      <c r="AG14" s="1">
        <f>Recovered!AG14+Refuse!AG14</f>
        <v>12021.98</v>
      </c>
    </row>
    <row r="15" spans="1:33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>
        <f>Recovered!N15+Refuse!N15</f>
        <v>8889.17</v>
      </c>
      <c r="O15">
        <f>Recovered!O15+Refuse!O15</f>
        <v>9726.1500000000015</v>
      </c>
      <c r="P15">
        <f>Recovered!P15+Refuse!P15</f>
        <v>9845.06</v>
      </c>
      <c r="Q15">
        <f>Recovered!Q15+Refuse!Q15</f>
        <v>9512.69</v>
      </c>
      <c r="R15">
        <f>Recovered!R15+Refuse!R15</f>
        <v>9619.66</v>
      </c>
      <c r="S15">
        <f>Recovered!S15+Refuse!S15</f>
        <v>8761.08</v>
      </c>
      <c r="T15">
        <f>Recovered!T15+Refuse!T15</f>
        <v>8753.2200000000012</v>
      </c>
      <c r="U15">
        <f>Recovered!U15+Refuse!U15</f>
        <v>7066.81</v>
      </c>
      <c r="V15">
        <f>Recovered!V15+Refuse!V15</f>
        <v>6977.7499999999982</v>
      </c>
      <c r="W15">
        <f>Recovered!W15+Refuse!W15</f>
        <v>6988.65</v>
      </c>
      <c r="X15" s="1">
        <f>Recovered!X15+Refuse!X15</f>
        <v>6905.08</v>
      </c>
      <c r="Y15" s="1">
        <f>Recovered!Y15+Refuse!Y15</f>
        <v>6592.34</v>
      </c>
      <c r="Z15" s="1">
        <f>Recovered!Z15+Refuse!Z15</f>
        <v>6825.46</v>
      </c>
      <c r="AA15" s="1">
        <f>Recovered!AA15+Refuse!AA15</f>
        <v>6564.83</v>
      </c>
      <c r="AB15" s="1">
        <f>Recovered!AB15+Refuse!AB15</f>
        <v>6695.03</v>
      </c>
      <c r="AC15" s="1">
        <f>Recovered!AC15+Refuse!AC15</f>
        <v>6753.3099999999995</v>
      </c>
      <c r="AD15" s="1">
        <f>Recovered!AD15+Refuse!AD15</f>
        <v>6790.98</v>
      </c>
      <c r="AE15" s="1">
        <f>Recovered!AE15+Refuse!AE15</f>
        <v>7103.9900000000007</v>
      </c>
      <c r="AF15" s="1">
        <f>Recovered!AF15+Refuse!AF15</f>
        <v>8051.6200000000008</v>
      </c>
      <c r="AG15" s="1">
        <f>Recovered!AG15+Refuse!AG15</f>
        <v>7549.98</v>
      </c>
    </row>
    <row r="16" spans="1:33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>
        <f>Recovered!N16+Refuse!N16</f>
        <v>9364.4500000000007</v>
      </c>
      <c r="O16">
        <f>Recovered!O16+Refuse!O16</f>
        <v>10438.1</v>
      </c>
      <c r="P16">
        <f>Recovered!P16+Refuse!P16</f>
        <v>10723.899999999998</v>
      </c>
      <c r="Q16">
        <f>Recovered!Q16+Refuse!Q16</f>
        <v>9864.32</v>
      </c>
      <c r="R16">
        <f>Recovered!R16+Refuse!R16</f>
        <v>9961.3500000000022</v>
      </c>
      <c r="S16">
        <f>Recovered!S16+Refuse!S16</f>
        <v>8881.8500000000022</v>
      </c>
      <c r="T16">
        <f>Recovered!T16+Refuse!T16</f>
        <v>9232.2900000000009</v>
      </c>
      <c r="U16">
        <f>Recovered!U16+Refuse!U16</f>
        <v>9129.6</v>
      </c>
      <c r="V16">
        <f>Recovered!V16+Refuse!V16</f>
        <v>9002.81</v>
      </c>
      <c r="W16">
        <f>Recovered!W16+Refuse!W16</f>
        <v>8836.26</v>
      </c>
      <c r="X16" s="1">
        <f>Recovered!X16+Refuse!X16</f>
        <v>8369.3100000000013</v>
      </c>
      <c r="Y16" s="1">
        <f>Recovered!Y16+Refuse!Y16</f>
        <v>8249</v>
      </c>
      <c r="Z16" s="1">
        <f>Recovered!Z16+Refuse!Z16</f>
        <v>8666.52</v>
      </c>
      <c r="AA16" s="1">
        <f>Recovered!AA16+Refuse!AA16</f>
        <v>8094.77</v>
      </c>
      <c r="AB16" s="1">
        <f>Recovered!AB16+Refuse!AB16</f>
        <v>8431.4599999999991</v>
      </c>
      <c r="AC16" s="1">
        <f>Recovered!AC16+Refuse!AC16</f>
        <v>8445.17</v>
      </c>
      <c r="AD16" s="1">
        <f>Recovered!AD16+Refuse!AD16</f>
        <v>8863.52</v>
      </c>
      <c r="AE16" s="1">
        <f>Recovered!AE16+Refuse!AE16</f>
        <v>8225.49</v>
      </c>
      <c r="AF16" s="1">
        <f>Recovered!AF16+Refuse!AF16</f>
        <v>9905.75</v>
      </c>
      <c r="AG16" s="1">
        <f>Recovered!AG16+Refuse!AG16</f>
        <v>9275.85</v>
      </c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>
        <f>Recovered!N17+Refuse!N17</f>
        <v>12171.970000000001</v>
      </c>
      <c r="O17">
        <f>Recovered!O17+Refuse!O17</f>
        <v>12865.619999999999</v>
      </c>
      <c r="P17">
        <f>Recovered!P17+Refuse!P17</f>
        <v>13039.99</v>
      </c>
      <c r="Q17">
        <f>Recovered!Q17+Refuse!Q17</f>
        <v>13116.220000000001</v>
      </c>
      <c r="R17">
        <f>Recovered!R17+Refuse!R17</f>
        <v>13203.399999999998</v>
      </c>
      <c r="S17">
        <f>Recovered!S17+Refuse!S17</f>
        <v>12022.099999999999</v>
      </c>
      <c r="T17">
        <f>Recovered!T17+Refuse!T17</f>
        <v>13639.439999999999</v>
      </c>
      <c r="U17">
        <f>Recovered!U17+Refuse!U17</f>
        <v>11627.47</v>
      </c>
      <c r="V17">
        <f>Recovered!V17+Refuse!V17</f>
        <v>11511.89</v>
      </c>
      <c r="W17">
        <f>Recovered!W17+Refuse!W17</f>
        <v>11621.339999999998</v>
      </c>
      <c r="X17" s="1">
        <f>Recovered!X17+Refuse!X17</f>
        <v>10998.17</v>
      </c>
      <c r="Y17" s="1">
        <f>Recovered!Y17+Refuse!Y17</f>
        <v>10776.26</v>
      </c>
      <c r="Z17" s="1">
        <f>Recovered!Z17+Refuse!Z17</f>
        <v>10948.49</v>
      </c>
      <c r="AA17" s="5">
        <f>Recovered!AA17+Refuse!AA17</f>
        <v>10981.43</v>
      </c>
      <c r="AB17" s="5">
        <f>Recovered!AB17+Refuse!AB17</f>
        <v>10933.57</v>
      </c>
      <c r="AC17" s="5">
        <f>Recovered!AC17+Refuse!AC17</f>
        <v>10710.09</v>
      </c>
      <c r="AD17" s="1">
        <f>Recovered!AD17+Refuse!AD17</f>
        <v>11324.44</v>
      </c>
      <c r="AE17" s="1">
        <f>Recovered!AE17+Refuse!AE17</f>
        <v>11220.530000000002</v>
      </c>
      <c r="AF17" s="1">
        <f>Recovered!AF17+Refuse!AF17</f>
        <v>13121.26</v>
      </c>
      <c r="AG17" s="1">
        <f>Recovered!AG17+Refuse!AG17</f>
        <v>12357.630000000001</v>
      </c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>
        <f>Recovered!N18+Refuse!N18</f>
        <v>6796.9500000000007</v>
      </c>
      <c r="O18">
        <f>Recovered!O18+Refuse!O18</f>
        <v>8215.67</v>
      </c>
      <c r="P18">
        <f>Recovered!P18+Refuse!P18</f>
        <v>8529.24</v>
      </c>
      <c r="Q18">
        <f>Recovered!Q18+Refuse!Q18</f>
        <v>8535.76</v>
      </c>
      <c r="R18">
        <f>Recovered!R18+Refuse!R18</f>
        <v>8078.7000000000007</v>
      </c>
      <c r="S18">
        <f>Recovered!S18+Refuse!S18</f>
        <v>7699.2699999999986</v>
      </c>
      <c r="T18">
        <f>Recovered!T18+Refuse!T18</f>
        <v>7862.66</v>
      </c>
      <c r="U18">
        <f>Recovered!U18+Refuse!U18</f>
        <v>7451.56</v>
      </c>
      <c r="V18">
        <f>Recovered!V18+Refuse!V18</f>
        <v>7056.19</v>
      </c>
      <c r="W18">
        <f>Recovered!W18+Refuse!W18</f>
        <v>7175.2999999999993</v>
      </c>
      <c r="X18" s="1">
        <f>Recovered!X18+Refuse!X18</f>
        <v>7028.33</v>
      </c>
      <c r="Y18" s="1">
        <f>Recovered!Y18+Refuse!Y18</f>
        <v>6764.17</v>
      </c>
      <c r="Z18" s="1">
        <f>Recovered!Z18+Refuse!Z18</f>
        <v>6949.27</v>
      </c>
      <c r="AA18" s="1">
        <f>Recovered!AA18+Refuse!AA18</f>
        <v>7074.57</v>
      </c>
      <c r="AB18" s="1">
        <f>Recovered!AB18+Refuse!AB18</f>
        <v>6808.62</v>
      </c>
      <c r="AC18" s="1">
        <f>Recovered!AC18+Refuse!AC18</f>
        <v>6819.89</v>
      </c>
      <c r="AD18" s="1">
        <f>Recovered!AD18+Refuse!AD18</f>
        <v>7444.9400000000005</v>
      </c>
      <c r="AE18" s="1">
        <f>Recovered!AE18+Refuse!AE18</f>
        <v>7217.22</v>
      </c>
      <c r="AF18" s="1">
        <f>Recovered!AF18+Refuse!AF18</f>
        <v>7999.76</v>
      </c>
      <c r="AG18" s="1">
        <f>Recovered!AG18+Refuse!AG18</f>
        <v>7723.3799999999992</v>
      </c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>
        <f>Recovered!N19+Refuse!N19</f>
        <v>5533.18</v>
      </c>
      <c r="O19">
        <f>Recovered!O19+Refuse!O19</f>
        <v>6320.41</v>
      </c>
      <c r="P19">
        <f>Recovered!P19+Refuse!P19</f>
        <v>6560.9300000000012</v>
      </c>
      <c r="Q19">
        <f>Recovered!Q19+Refuse!Q19</f>
        <v>6590.26</v>
      </c>
      <c r="R19">
        <f>Recovered!R19+Refuse!R19</f>
        <v>6783.97</v>
      </c>
      <c r="S19">
        <f>Recovered!S19+Refuse!S19</f>
        <v>5723.7999999999993</v>
      </c>
      <c r="T19">
        <f>Recovered!T19+Refuse!T19</f>
        <v>5706.7400000000007</v>
      </c>
      <c r="U19">
        <f>Recovered!U19+Refuse!U19</f>
        <v>6159.25</v>
      </c>
      <c r="V19">
        <f>Recovered!V19+Refuse!V19</f>
        <v>6094.8499999999995</v>
      </c>
      <c r="W19">
        <f>Recovered!W19+Refuse!W19</f>
        <v>6086.33</v>
      </c>
      <c r="X19" s="1">
        <f>Recovered!X19+Refuse!X19</f>
        <v>5967.1</v>
      </c>
      <c r="Y19" s="1">
        <f>Recovered!Y19+Refuse!Y19</f>
        <v>5848.41</v>
      </c>
      <c r="Z19" s="1">
        <f>Recovered!Z19+Refuse!Z19</f>
        <v>5856.21</v>
      </c>
      <c r="AA19" s="1">
        <f>Recovered!AA19+Refuse!AA19</f>
        <v>6159.92</v>
      </c>
      <c r="AB19" s="1">
        <f>Recovered!AB19+Refuse!AB19</f>
        <v>5997.14</v>
      </c>
      <c r="AC19" s="1">
        <f>Recovered!AC19+Refuse!AC19</f>
        <v>5891.13</v>
      </c>
      <c r="AD19" s="1">
        <f>Recovered!AD19+Refuse!AD19</f>
        <v>6291.0199999999995</v>
      </c>
      <c r="AE19" s="1">
        <f>Recovered!AE19+Refuse!AE19</f>
        <v>6166.0099999999993</v>
      </c>
      <c r="AF19" s="1">
        <f>Recovered!AF19+Refuse!AF19</f>
        <v>7040.99</v>
      </c>
      <c r="AG19" s="1">
        <f>Recovered!AG19+Refuse!AG19</f>
        <v>6731.75</v>
      </c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>
        <f>Recovered!N20+Refuse!N20</f>
        <v>10438.48</v>
      </c>
      <c r="O20">
        <f>Recovered!O20+Refuse!O20</f>
        <v>11191.53</v>
      </c>
      <c r="P20">
        <f>Recovered!P20+Refuse!P20</f>
        <v>11178.83</v>
      </c>
      <c r="Q20">
        <f>Recovered!Q20+Refuse!Q20</f>
        <v>11008.329999999998</v>
      </c>
      <c r="R20">
        <f>Recovered!R20+Refuse!R20</f>
        <v>11226.829999999998</v>
      </c>
      <c r="S20">
        <f>Recovered!S20+Refuse!S20</f>
        <v>10114.23</v>
      </c>
      <c r="T20">
        <f>Recovered!T20+Refuse!T20</f>
        <v>10289.370000000003</v>
      </c>
      <c r="U20">
        <f>Recovered!U20+Refuse!U20</f>
        <v>9495.0519999999997</v>
      </c>
      <c r="V20">
        <f>Recovered!V20+Refuse!V20</f>
        <v>9093.99</v>
      </c>
      <c r="W20">
        <f>Recovered!W20+Refuse!W20</f>
        <v>9050.0399999999991</v>
      </c>
      <c r="X20" s="1">
        <f>Recovered!X20+Refuse!X20</f>
        <v>8585.77</v>
      </c>
      <c r="Y20" s="1">
        <f>Recovered!Y20+Refuse!Y20</f>
        <v>8443.49</v>
      </c>
      <c r="Z20" s="1">
        <f>Recovered!Z20+Refuse!Z20</f>
        <v>8745.39</v>
      </c>
      <c r="AA20" s="5">
        <f>Recovered!AA20+Refuse!AA20</f>
        <v>8199.89</v>
      </c>
      <c r="AB20" s="5">
        <f>Recovered!AB20+Refuse!AB20</f>
        <v>8374.17</v>
      </c>
      <c r="AC20" s="5">
        <f>Recovered!AC20+Refuse!AC20</f>
        <v>8367.9599999999991</v>
      </c>
      <c r="AD20" s="1">
        <f>Recovered!AD20+Refuse!AD20</f>
        <v>8610.92</v>
      </c>
      <c r="AE20" s="1">
        <f>Recovered!AE20+Refuse!AE20</f>
        <v>8408</v>
      </c>
      <c r="AF20" s="1">
        <f>Recovered!AF20+Refuse!AF20</f>
        <v>9593.17</v>
      </c>
      <c r="AG20" s="1">
        <f>Recovered!AG20+Refuse!AG20</f>
        <v>8787.5299999999988</v>
      </c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>
        <f>Recovered!N21+Refuse!N21</f>
        <v>11660.099999999999</v>
      </c>
      <c r="O21">
        <f>Recovered!O21+Refuse!O21</f>
        <v>11345.52</v>
      </c>
      <c r="P21">
        <f>Recovered!P21+Refuse!P21</f>
        <v>11130.169999999998</v>
      </c>
      <c r="Q21">
        <f>Recovered!Q21+Refuse!Q21</f>
        <v>10747.189999999999</v>
      </c>
      <c r="R21">
        <f>Recovered!R21+Refuse!R21</f>
        <v>11157.79</v>
      </c>
      <c r="S21">
        <f>Recovered!S21+Refuse!S21</f>
        <v>10010.86</v>
      </c>
      <c r="T21">
        <f>Recovered!T21+Refuse!T21</f>
        <v>10464.829999999998</v>
      </c>
      <c r="U21">
        <f>Recovered!U21+Refuse!U21</f>
        <v>9971.52</v>
      </c>
      <c r="V21">
        <f>Recovered!V21+Refuse!V21</f>
        <v>9618.89</v>
      </c>
      <c r="W21">
        <f>Recovered!W21+Refuse!W21</f>
        <v>9702.3599999999988</v>
      </c>
      <c r="X21" s="1">
        <f>Recovered!X21+Refuse!X21</f>
        <v>9419.86</v>
      </c>
      <c r="Y21" s="1">
        <f>Recovered!Y21+Refuse!Y21</f>
        <v>9206.869999999999</v>
      </c>
      <c r="Z21" s="1">
        <f>Recovered!Z21+Refuse!Z21</f>
        <v>9511.58</v>
      </c>
      <c r="AA21" s="5">
        <f>Recovered!AA21+Refuse!AA21</f>
        <v>8931.8799999999992</v>
      </c>
      <c r="AB21" s="5">
        <f>Recovered!AB21+Refuse!AB21</f>
        <v>9225.2199999999993</v>
      </c>
      <c r="AC21" s="5">
        <f>Recovered!AC21+Refuse!AC21</f>
        <v>9095.2200000000012</v>
      </c>
      <c r="AD21" s="1">
        <f>Recovered!AD21+Refuse!AD21</f>
        <v>9238.73</v>
      </c>
      <c r="AE21" s="1">
        <f>Recovered!AE21+Refuse!AE21</f>
        <v>8942.6899999999987</v>
      </c>
      <c r="AF21" s="1">
        <f>Recovered!AF21+Refuse!AF21</f>
        <v>10216.379999999999</v>
      </c>
      <c r="AG21" s="1">
        <f>Recovered!AG21+Refuse!AG21</f>
        <v>9208.4700000000012</v>
      </c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>
        <f>Recovered!N22+Refuse!N22</f>
        <v>5678.67</v>
      </c>
      <c r="O22">
        <f>Recovered!O22+Refuse!O22</f>
        <v>5950.87</v>
      </c>
      <c r="P22">
        <f>Recovered!P22+Refuse!P22</f>
        <v>6129.9600000000009</v>
      </c>
      <c r="Q22">
        <f>Recovered!Q22+Refuse!Q22</f>
        <v>5806.6999999999989</v>
      </c>
      <c r="R22">
        <f>Recovered!R22+Refuse!R22</f>
        <v>6127.0700000000006</v>
      </c>
      <c r="S22">
        <f>Recovered!S22+Refuse!S22</f>
        <v>5341.92</v>
      </c>
      <c r="T22">
        <f>Recovered!T22+Refuse!T22</f>
        <v>5710.54</v>
      </c>
      <c r="U22">
        <f>Recovered!U22+Refuse!U22</f>
        <v>5474.53</v>
      </c>
      <c r="V22">
        <f>Recovered!V22+Refuse!V22</f>
        <v>5131.2099999999991</v>
      </c>
      <c r="W22">
        <f>Recovered!W22+Refuse!W22</f>
        <v>5225.43</v>
      </c>
      <c r="X22" s="1">
        <f>Recovered!X22+Refuse!X22</f>
        <v>4946.34</v>
      </c>
      <c r="Y22" s="1">
        <f>Recovered!Y22+Refuse!Y22</f>
        <v>4842.45</v>
      </c>
      <c r="Z22" s="1">
        <f>Recovered!Z22+Refuse!Z22</f>
        <v>5013.93</v>
      </c>
      <c r="AA22" s="1">
        <f>Recovered!AA22+Refuse!AA22</f>
        <v>4556.66</v>
      </c>
      <c r="AB22" s="1">
        <f>Recovered!AB22+Refuse!AB22</f>
        <v>4723.42</v>
      </c>
      <c r="AC22" s="1">
        <f>Recovered!AC22+Refuse!AC22</f>
        <v>4752.9600000000009</v>
      </c>
      <c r="AD22" s="1">
        <f>Recovered!AD22+Refuse!AD22</f>
        <v>5295.43</v>
      </c>
      <c r="AE22" s="1">
        <f>Recovered!AE22+Refuse!AE22</f>
        <v>5149.8900000000003</v>
      </c>
      <c r="AF22" s="1">
        <f>Recovered!AF22+Refuse!AF22</f>
        <v>6133.54</v>
      </c>
      <c r="AG22" s="1">
        <f>Recovered!AG22+Refuse!AG22</f>
        <v>5381.25</v>
      </c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>
        <f>Recovered!N23+Refuse!N23</f>
        <v>11991.52</v>
      </c>
      <c r="O23">
        <f>Recovered!O23+Refuse!O23</f>
        <v>13003.519999999999</v>
      </c>
      <c r="P23">
        <f>Recovered!P23+Refuse!P23</f>
        <v>13130.309999999998</v>
      </c>
      <c r="Q23">
        <f>Recovered!Q23+Refuse!Q23</f>
        <v>12414.259999999998</v>
      </c>
      <c r="R23">
        <f>Recovered!R23+Refuse!R23</f>
        <v>12869.98</v>
      </c>
      <c r="S23">
        <f>Recovered!S23+Refuse!S23</f>
        <v>11539.810000000001</v>
      </c>
      <c r="T23">
        <f>Recovered!T23+Refuse!T23</f>
        <v>11762.470000000001</v>
      </c>
      <c r="U23">
        <f>Recovered!U23+Refuse!U23</f>
        <v>10978.84</v>
      </c>
      <c r="V23">
        <f>Recovered!V23+Refuse!V23</f>
        <v>10902.319999999998</v>
      </c>
      <c r="W23">
        <f>Recovered!W23+Refuse!W23</f>
        <v>11302.52</v>
      </c>
      <c r="X23" s="1">
        <f>Recovered!X23+Refuse!X23</f>
        <v>10534.39</v>
      </c>
      <c r="Y23" s="1">
        <f>Recovered!Y23+Refuse!Y23</f>
        <v>10492.89</v>
      </c>
      <c r="Z23" s="1">
        <f>Recovered!Z23+Refuse!Z23</f>
        <v>10902.57</v>
      </c>
      <c r="AA23" s="5">
        <f>Recovered!AA23+Refuse!AA23</f>
        <v>10753.09</v>
      </c>
      <c r="AB23" s="5">
        <f>Recovered!AB23+Refuse!AB23</f>
        <v>10793.86</v>
      </c>
      <c r="AC23" s="5">
        <f>Recovered!AC23+Refuse!AC23</f>
        <v>10468.26</v>
      </c>
      <c r="AD23" s="1">
        <f>Recovered!AD23+Refuse!AD23</f>
        <v>10483.459999999999</v>
      </c>
      <c r="AE23" s="1">
        <f>Recovered!AE23+Refuse!AE23</f>
        <v>10993.91</v>
      </c>
      <c r="AF23" s="1">
        <f>Recovered!AF23+Refuse!AF23</f>
        <v>12009.369999999999</v>
      </c>
      <c r="AG23" s="1">
        <f>Recovered!AG23+Refuse!AG23</f>
        <v>11469.44</v>
      </c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>
        <f>Recovered!N24+Refuse!N24</f>
        <v>3735</v>
      </c>
      <c r="O24">
        <f>Recovered!O24+Refuse!O24</f>
        <v>4885.3099999999995</v>
      </c>
      <c r="P24">
        <f>Recovered!P24+Refuse!P24</f>
        <v>4549.4500000000007</v>
      </c>
      <c r="Q24">
        <f>Recovered!Q24+Refuse!Q24</f>
        <v>4918.0200000000004</v>
      </c>
      <c r="R24">
        <f>Recovered!R24+Refuse!R24</f>
        <v>5131.82</v>
      </c>
      <c r="S24">
        <f>Recovered!S24+Refuse!S24</f>
        <v>4803.62</v>
      </c>
      <c r="T24">
        <f>Recovered!T24+Refuse!T24</f>
        <v>5066.1900000000005</v>
      </c>
      <c r="U24">
        <f>Recovered!U24+Refuse!U24</f>
        <v>5012.4699999999993</v>
      </c>
      <c r="V24">
        <f>Recovered!V24+Refuse!V24</f>
        <v>4876.2000000000007</v>
      </c>
      <c r="W24">
        <f>Recovered!W24+Refuse!W24</f>
        <v>4842.01</v>
      </c>
      <c r="X24" s="1">
        <f>Recovered!X24+Refuse!X24</f>
        <v>4756.79</v>
      </c>
      <c r="Y24" s="1">
        <f>Recovered!Y24+Refuse!Y24</f>
        <v>4638.5200000000004</v>
      </c>
      <c r="Z24" s="1">
        <f>Recovered!Z24+Refuse!Z24</f>
        <v>4796.8</v>
      </c>
      <c r="AA24" s="1">
        <f>Recovered!AA24+Refuse!AA24</f>
        <v>4743.12</v>
      </c>
      <c r="AB24" s="1">
        <f>Recovered!AB24+Refuse!AB24</f>
        <v>4880.12</v>
      </c>
      <c r="AC24" s="1">
        <f>Recovered!AC24+Refuse!AC24</f>
        <v>4873.42</v>
      </c>
      <c r="AD24" s="1">
        <f>Recovered!AD24+Refuse!AD24</f>
        <v>5065.57</v>
      </c>
      <c r="AE24" s="1">
        <f>Recovered!AE24+Refuse!AE24</f>
        <v>4734.88</v>
      </c>
      <c r="AF24" s="1">
        <f>Recovered!AF24+Refuse!AF24</f>
        <v>5309.47</v>
      </c>
      <c r="AG24" s="1">
        <f>Recovered!AG24+Refuse!AG24</f>
        <v>5173.74</v>
      </c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>
        <f>Recovered!N25+Refuse!N25</f>
        <v>6315.01</v>
      </c>
      <c r="O25">
        <f>Recovered!O25+Refuse!O25</f>
        <v>6971.97</v>
      </c>
      <c r="P25">
        <f>Recovered!P25+Refuse!P25</f>
        <v>7019.04</v>
      </c>
      <c r="Q25">
        <f>Recovered!Q25+Refuse!Q25</f>
        <v>6949.5700000000006</v>
      </c>
      <c r="R25">
        <f>Recovered!R25+Refuse!R25</f>
        <v>7254.3899999999985</v>
      </c>
      <c r="S25">
        <f>Recovered!S25+Refuse!S25</f>
        <v>6542.8599999999988</v>
      </c>
      <c r="T25">
        <f>Recovered!T25+Refuse!T25</f>
        <v>6615.9300000000012</v>
      </c>
      <c r="U25">
        <f>Recovered!U25+Refuse!U25</f>
        <v>6448.4699999999993</v>
      </c>
      <c r="V25">
        <f>Recovered!V25+Refuse!V25</f>
        <v>5856.09</v>
      </c>
      <c r="W25">
        <f>Recovered!W25+Refuse!W25</f>
        <v>5922.08</v>
      </c>
      <c r="X25" s="1">
        <f>Recovered!X25+Refuse!X25</f>
        <v>5324.1100000000006</v>
      </c>
      <c r="Y25" s="1">
        <f>Recovered!Y25+Refuse!Y25</f>
        <v>5534.89</v>
      </c>
      <c r="Z25" s="1">
        <f>Recovered!Z25+Refuse!Z25</f>
        <v>6154.55</v>
      </c>
      <c r="AA25" s="1">
        <f>Recovered!AA25+Refuse!AA25</f>
        <v>6098.47</v>
      </c>
      <c r="AB25" s="1">
        <f>Recovered!AB25+Refuse!AB25</f>
        <v>5958.87</v>
      </c>
      <c r="AC25" s="1">
        <f>Recovered!AC25+Refuse!AC25</f>
        <v>6045.93</v>
      </c>
      <c r="AD25" s="1">
        <f>Recovered!AD25+Refuse!AD25</f>
        <v>6403.7099999999991</v>
      </c>
      <c r="AE25" s="1">
        <f>Recovered!AE25+Refuse!AE25</f>
        <v>4494.87</v>
      </c>
      <c r="AF25" s="1">
        <f>Recovered!AF25+Refuse!AF25</f>
        <v>5458.72</v>
      </c>
      <c r="AG25" s="1">
        <f>Recovered!AG25+Refuse!AG25</f>
        <v>5183.08</v>
      </c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>
        <f>Recovered!N26+Refuse!N26</f>
        <v>3705.9700000000003</v>
      </c>
      <c r="O26">
        <f>Recovered!O26+Refuse!O26</f>
        <v>4467.5700000000006</v>
      </c>
      <c r="P26">
        <f>Recovered!P26+Refuse!P26</f>
        <v>4486.5999999999995</v>
      </c>
      <c r="Q26">
        <f>Recovered!Q26+Refuse!Q26</f>
        <v>4506.92</v>
      </c>
      <c r="R26">
        <f>Recovered!R26+Refuse!R26</f>
        <v>4784.1399999999994</v>
      </c>
      <c r="S26">
        <f>Recovered!S26+Refuse!S26</f>
        <v>4444.4399999999996</v>
      </c>
      <c r="T26">
        <f>Recovered!T26+Refuse!T26</f>
        <v>4514.62</v>
      </c>
      <c r="U26">
        <f>Recovered!U26+Refuse!U26</f>
        <v>4297.33</v>
      </c>
      <c r="V26">
        <f>Recovered!V26+Refuse!V26</f>
        <v>4156.95</v>
      </c>
      <c r="W26">
        <f>Recovered!W26+Refuse!W26</f>
        <v>4259.5200000000004</v>
      </c>
      <c r="X26" s="1">
        <f>Recovered!X26+Refuse!X26</f>
        <v>3927.8900000000003</v>
      </c>
      <c r="Y26" s="1">
        <f>Recovered!Y26+Refuse!Y26</f>
        <v>3809.74</v>
      </c>
      <c r="Z26" s="1">
        <f>Recovered!Z26+Refuse!Z26</f>
        <v>3946.84</v>
      </c>
      <c r="AA26" s="1">
        <f>Recovered!AA26+Refuse!AA26</f>
        <v>4129.9399999999996</v>
      </c>
      <c r="AB26" s="1">
        <f>Recovered!AB26+Refuse!AB26</f>
        <v>4131.3100000000004</v>
      </c>
      <c r="AC26" s="1">
        <f>Recovered!AC26+Refuse!AC26</f>
        <v>4113.12</v>
      </c>
      <c r="AD26" s="1">
        <f>Recovered!AD26+Refuse!AD26</f>
        <v>4281.95</v>
      </c>
      <c r="AE26" s="1">
        <f>Recovered!AE26+Refuse!AE26</f>
        <v>5118.67</v>
      </c>
      <c r="AF26" s="1">
        <f>Recovered!AF26+Refuse!AF26</f>
        <v>6002.9900000000007</v>
      </c>
      <c r="AG26" s="1">
        <f>Recovered!AG26+Refuse!AG26</f>
        <v>6155.25</v>
      </c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>
        <f>Recovered!N27+Refuse!N27</f>
        <v>706.12</v>
      </c>
      <c r="O27">
        <f>Recovered!O27+Refuse!O27</f>
        <v>923.14</v>
      </c>
      <c r="P27">
        <f>Recovered!P27+Refuse!P27</f>
        <v>2096.5100000000002</v>
      </c>
      <c r="Q27">
        <f>Recovered!Q27+Refuse!Q27</f>
        <v>3450.61</v>
      </c>
      <c r="R27">
        <f>Recovered!R27+Refuse!R27</f>
        <v>3983.18</v>
      </c>
      <c r="S27">
        <f>Recovered!S27+Refuse!S27</f>
        <v>3597.79</v>
      </c>
      <c r="T27">
        <f>Recovered!T27+Refuse!T27</f>
        <v>3593.2200000000003</v>
      </c>
      <c r="U27">
        <f>Recovered!U27+Refuse!U27</f>
        <v>3077.5599999999995</v>
      </c>
      <c r="V27">
        <f>Recovered!V27+Refuse!V27</f>
        <v>3336.61</v>
      </c>
      <c r="W27">
        <f>Recovered!W27+Refuse!W27</f>
        <v>2945.5399999999995</v>
      </c>
      <c r="X27" s="1">
        <f>Recovered!X27+Refuse!X27</f>
        <v>2641.99</v>
      </c>
      <c r="Y27" s="1">
        <f>Recovered!Y27+Refuse!Y27</f>
        <v>2656.8599999999997</v>
      </c>
      <c r="Z27" s="1">
        <f>Recovered!Z27+Refuse!Z27</f>
        <v>2884.8399999999997</v>
      </c>
      <c r="AA27" s="1">
        <f>Recovered!AA27+Refuse!AA27</f>
        <v>4429.71</v>
      </c>
      <c r="AB27" s="1">
        <f>Recovered!AB27+Refuse!AB27</f>
        <v>3501.01</v>
      </c>
      <c r="AC27" s="1">
        <f>Recovered!AC27+Refuse!AC27</f>
        <v>2861.35</v>
      </c>
      <c r="AD27" s="1">
        <f>Recovered!AD27+Refuse!AD27</f>
        <v>2781.5299999999997</v>
      </c>
      <c r="AE27" s="1">
        <f>Recovered!AE27+Refuse!AE27</f>
        <v>3222.7200000000003</v>
      </c>
      <c r="AF27" s="1">
        <f>Recovered!AF27+Refuse!AF27</f>
        <v>3622.82</v>
      </c>
      <c r="AG27" s="1">
        <f>Recovered!AG27+Refuse!AG27</f>
        <v>3402.04</v>
      </c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>
        <f>Recovered!N28+Refuse!N28</f>
        <v>6336.57</v>
      </c>
      <c r="O28">
        <f>Recovered!O28+Refuse!O28</f>
        <v>6555.54</v>
      </c>
      <c r="P28">
        <f>Recovered!P28+Refuse!P28</f>
        <v>6408.0199999999995</v>
      </c>
      <c r="Q28">
        <f>Recovered!Q28+Refuse!Q28</f>
        <v>5977.2999999999993</v>
      </c>
      <c r="R28">
        <f>Recovered!R28+Refuse!R28</f>
        <v>6331.34</v>
      </c>
      <c r="S28">
        <f>Recovered!S28+Refuse!S28</f>
        <v>6374.4000000000015</v>
      </c>
      <c r="T28">
        <f>Recovered!T28+Refuse!T28</f>
        <v>6057.27</v>
      </c>
      <c r="U28">
        <f>Recovered!U28+Refuse!U28</f>
        <v>6201.3</v>
      </c>
      <c r="V28">
        <f>Recovered!V28+Refuse!V28</f>
        <v>5894.58</v>
      </c>
      <c r="W28">
        <f>Recovered!W28+Refuse!W28</f>
        <v>6014.0599999999995</v>
      </c>
      <c r="X28" s="1">
        <f>Recovered!X28+Refuse!X28</f>
        <v>5771.8</v>
      </c>
      <c r="Y28" s="1">
        <f>Recovered!Y28+Refuse!Y28</f>
        <v>6373.77</v>
      </c>
      <c r="Z28" s="1">
        <f>Recovered!Z28+Refuse!Z28</f>
        <v>6468.5</v>
      </c>
      <c r="AA28" s="1">
        <f>Recovered!AA28+Refuse!AA28</f>
        <v>6259</v>
      </c>
      <c r="AB28" s="1">
        <f>Recovered!AB28+Refuse!AB28</f>
        <v>6091.65</v>
      </c>
      <c r="AC28" s="1">
        <f>Recovered!AC28+Refuse!AC28</f>
        <v>6298.3700000000008</v>
      </c>
      <c r="AD28" s="1">
        <f>Recovered!AD28+Refuse!AD28</f>
        <v>6418.4</v>
      </c>
      <c r="AE28" s="1">
        <f>Recovered!AE28+Refuse!AE28</f>
        <v>5980</v>
      </c>
      <c r="AF28" s="1">
        <f>Recovered!AF28+Refuse!AF28</f>
        <v>6680.4500000000007</v>
      </c>
      <c r="AG28" s="1">
        <f>Recovered!AG28+Refuse!AG28</f>
        <v>6895.16</v>
      </c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>
        <f>Recovered!N29+Refuse!N29</f>
        <v>8454.7200000000012</v>
      </c>
      <c r="O29">
        <f>Recovered!O29+Refuse!O29</f>
        <v>9341.9599999999991</v>
      </c>
      <c r="P29">
        <f>Recovered!P29+Refuse!P29</f>
        <v>9737.9700000000012</v>
      </c>
      <c r="Q29">
        <f>Recovered!Q29+Refuse!Q29</f>
        <v>9362.119999999999</v>
      </c>
      <c r="R29">
        <f>Recovered!R29+Refuse!R29</f>
        <v>9107.16</v>
      </c>
      <c r="S29">
        <f>Recovered!S29+Refuse!S29</f>
        <v>8234.77</v>
      </c>
      <c r="T29">
        <f>Recovered!T29+Refuse!T29</f>
        <v>8459.18</v>
      </c>
      <c r="U29">
        <f>Recovered!U29+Refuse!U29</f>
        <v>7826.54</v>
      </c>
      <c r="V29">
        <f>Recovered!V29+Refuse!V29</f>
        <v>7665.6200000000008</v>
      </c>
      <c r="W29">
        <f>Recovered!W29+Refuse!W29</f>
        <v>8060.17</v>
      </c>
      <c r="X29" s="1">
        <f>Recovered!X29+Refuse!X29</f>
        <v>7768.8</v>
      </c>
      <c r="Y29" s="1">
        <f>Recovered!Y29+Refuse!Y29</f>
        <v>7443.65</v>
      </c>
      <c r="Z29" s="1">
        <f>Recovered!Z29+Refuse!Z29</f>
        <v>7508.5</v>
      </c>
      <c r="AA29" s="5">
        <f>Recovered!AA29+Refuse!AA29</f>
        <v>7923.08</v>
      </c>
      <c r="AB29" s="5">
        <f>Recovered!AB29+Refuse!AB29</f>
        <v>7748.49</v>
      </c>
      <c r="AC29" s="5">
        <f>Recovered!AC29+Refuse!AC29</f>
        <v>7802.6299999999992</v>
      </c>
      <c r="AD29" s="1">
        <f>Recovered!AD29+Refuse!AD29</f>
        <v>8105.38</v>
      </c>
      <c r="AE29" s="1">
        <f>Recovered!AE29+Refuse!AE29</f>
        <v>7780.989999999998</v>
      </c>
      <c r="AF29" s="1">
        <f>Recovered!AF29+Refuse!AF29</f>
        <v>8735.91</v>
      </c>
      <c r="AG29" s="1">
        <f>Recovered!AG29+Refuse!AG29</f>
        <v>8459.52</v>
      </c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>
        <f>Recovered!N30+Refuse!N30</f>
        <v>13068.59</v>
      </c>
      <c r="O30">
        <f>Recovered!O30+Refuse!O30</f>
        <v>13629.170000000002</v>
      </c>
      <c r="P30">
        <f>Recovered!P30+Refuse!P30</f>
        <v>13745.82</v>
      </c>
      <c r="Q30">
        <f>Recovered!Q30+Refuse!Q30</f>
        <v>13361.89</v>
      </c>
      <c r="R30">
        <f>Recovered!R30+Refuse!R30</f>
        <v>13388.74</v>
      </c>
      <c r="S30">
        <f>Recovered!S30+Refuse!S30</f>
        <v>13061.86</v>
      </c>
      <c r="T30">
        <f>Recovered!T30+Refuse!T30</f>
        <v>13664.199999999999</v>
      </c>
      <c r="U30">
        <f>Recovered!U30+Refuse!U30</f>
        <v>11978.260000000002</v>
      </c>
      <c r="V30">
        <f>Recovered!V30+Refuse!V30</f>
        <v>11815.89</v>
      </c>
      <c r="W30">
        <f>Recovered!W30+Refuse!W30</f>
        <v>11593.74</v>
      </c>
      <c r="X30" s="1">
        <f>Recovered!X30+Refuse!X30</f>
        <v>11433.99</v>
      </c>
      <c r="Y30" s="1">
        <f>Recovered!Y30+Refuse!Y30</f>
        <v>10502.380000000001</v>
      </c>
      <c r="Z30" s="1">
        <f>Recovered!Z30+Refuse!Z30</f>
        <v>10732.52</v>
      </c>
      <c r="AA30" s="5">
        <f>Recovered!AA30+Refuse!AA30</f>
        <v>10887.6</v>
      </c>
      <c r="AB30" s="5">
        <f>Recovered!AB30+Refuse!AB30</f>
        <v>11398.32</v>
      </c>
      <c r="AC30" s="5">
        <f>Recovered!AC30+Refuse!AC30</f>
        <v>11249.949999999999</v>
      </c>
      <c r="AD30" s="1">
        <f>Recovered!AD30+Refuse!AD30</f>
        <v>11245.78</v>
      </c>
      <c r="AE30" s="1">
        <f>Recovered!AE30+Refuse!AE30</f>
        <v>11904.420000000002</v>
      </c>
      <c r="AF30" s="1">
        <f>Recovered!AF30+Refuse!AF30</f>
        <v>12961.519999999999</v>
      </c>
      <c r="AG30" s="1">
        <f>Recovered!AG30+Refuse!AG30</f>
        <v>12117.29</v>
      </c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>
        <f>Recovered!N31+Refuse!N31</f>
        <v>7553.97</v>
      </c>
      <c r="O31">
        <f>Recovered!O31+Refuse!O31</f>
        <v>8196.2899999999991</v>
      </c>
      <c r="P31">
        <f>Recovered!P31+Refuse!P31</f>
        <v>8074.55</v>
      </c>
      <c r="Q31">
        <f>Recovered!Q31+Refuse!Q31</f>
        <v>8212.4500000000007</v>
      </c>
      <c r="R31">
        <f>Recovered!R31+Refuse!R31</f>
        <v>8552.3240000000005</v>
      </c>
      <c r="S31">
        <f>Recovered!S31+Refuse!S31</f>
        <v>8106.8799999999992</v>
      </c>
      <c r="T31">
        <f>Recovered!T31+Refuse!T31</f>
        <v>7970.8100000000013</v>
      </c>
      <c r="U31">
        <f>Recovered!U31+Refuse!U31</f>
        <v>7366.51</v>
      </c>
      <c r="V31">
        <f>Recovered!V31+Refuse!V31</f>
        <v>7427.07</v>
      </c>
      <c r="W31">
        <f>Recovered!W31+Refuse!W31</f>
        <v>7485.5700000000006</v>
      </c>
      <c r="X31" s="1">
        <f>Recovered!X31+Refuse!X31</f>
        <v>7221.97</v>
      </c>
      <c r="Y31" s="1">
        <f>Recovered!Y31+Refuse!Y31</f>
        <v>7209.37</v>
      </c>
      <c r="Z31" s="1">
        <f>Recovered!Z31+Refuse!Z31</f>
        <v>7457.0499999999993</v>
      </c>
      <c r="AA31" s="1">
        <f>Recovered!AA31+Refuse!AA31</f>
        <v>7813.19</v>
      </c>
      <c r="AB31" s="1">
        <f>Recovered!AB31+Refuse!AB31</f>
        <v>7746.0199999999995</v>
      </c>
      <c r="AC31" s="1">
        <f>Recovered!AC31+Refuse!AC31</f>
        <v>7985.74</v>
      </c>
      <c r="AD31" s="1">
        <f>Recovered!AD31+Refuse!AD31</f>
        <v>8288.2100000000009</v>
      </c>
      <c r="AE31" s="1">
        <f>Recovered!AE31+Refuse!AE31</f>
        <v>8100.48</v>
      </c>
      <c r="AF31" s="1">
        <f>Recovered!AF31+Refuse!AF31</f>
        <v>8955.2200000000012</v>
      </c>
      <c r="AG31" s="1">
        <f>Recovered!AG31+Refuse!AG31</f>
        <v>8576.9699999999993</v>
      </c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>
        <f>Recovered!N32+Refuse!N32</f>
        <v>2927.89</v>
      </c>
      <c r="O32">
        <f>Recovered!O32+Refuse!O32</f>
        <v>3442.13</v>
      </c>
      <c r="P32">
        <f>Recovered!P32+Refuse!P32</f>
        <v>3291.1499999999996</v>
      </c>
      <c r="Q32">
        <f>Recovered!Q32+Refuse!Q32</f>
        <v>3227.08</v>
      </c>
      <c r="R32">
        <f>Recovered!R32+Refuse!R32</f>
        <v>3342.84</v>
      </c>
      <c r="S32">
        <f>Recovered!S32+Refuse!S32</f>
        <v>3161.6099999999997</v>
      </c>
      <c r="T32">
        <f>Recovered!T32+Refuse!T32</f>
        <v>3087.94</v>
      </c>
      <c r="U32">
        <f>Recovered!U32+Refuse!U32</f>
        <v>2832.24</v>
      </c>
      <c r="V32">
        <f>Recovered!V32+Refuse!V32</f>
        <v>2813.85</v>
      </c>
      <c r="W32">
        <f>Recovered!W32+Refuse!W32</f>
        <v>2816.7800000000007</v>
      </c>
      <c r="X32" s="1">
        <f>Recovered!X32+Refuse!X32</f>
        <v>2766.57</v>
      </c>
      <c r="Y32" s="1">
        <f>Recovered!Y32+Refuse!Y32</f>
        <v>2700.71</v>
      </c>
      <c r="Z32" s="1">
        <f>Recovered!Z32+Refuse!Z32</f>
        <v>2802.09</v>
      </c>
      <c r="AA32" s="1">
        <f>Recovered!AA32+Refuse!AA32</f>
        <v>2995.9900000000002</v>
      </c>
      <c r="AB32" s="1">
        <f>Recovered!AB32+Refuse!AB32</f>
        <v>2881.29</v>
      </c>
      <c r="AC32" s="1">
        <f>Recovered!AC32+Refuse!AC32</f>
        <v>2835.37</v>
      </c>
      <c r="AD32" s="1">
        <f>Recovered!AD32+Refuse!AD32</f>
        <v>2929.27</v>
      </c>
      <c r="AE32" s="1">
        <f>Recovered!AE32+Refuse!AE32</f>
        <v>2679.91</v>
      </c>
      <c r="AF32" s="1">
        <f>Recovered!AF32+Refuse!AF32</f>
        <v>2633.52</v>
      </c>
      <c r="AG32" s="1">
        <f>Recovered!AG32+Refuse!AG32</f>
        <v>2605.0899999999997</v>
      </c>
    </row>
    <row r="33" spans="1:38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>
        <f>Recovered!N33+Refuse!N33</f>
        <v>9637.64</v>
      </c>
      <c r="O33">
        <f>Recovered!O33+Refuse!O33</f>
        <v>10830.07</v>
      </c>
      <c r="P33">
        <f>Recovered!P33+Refuse!P33</f>
        <v>10579.34</v>
      </c>
      <c r="Q33">
        <f>Recovered!Q33+Refuse!Q33</f>
        <v>10538.650000000001</v>
      </c>
      <c r="R33">
        <f>Recovered!R33+Refuse!R33</f>
        <v>10908.48</v>
      </c>
      <c r="S33">
        <f>Recovered!S33+Refuse!S33</f>
        <v>9994.14</v>
      </c>
      <c r="T33">
        <f>Recovered!T33+Refuse!T33</f>
        <v>10350.709999999999</v>
      </c>
      <c r="U33">
        <f>Recovered!U33+Refuse!U33</f>
        <v>8896.619999999999</v>
      </c>
      <c r="V33">
        <f>Recovered!V33+Refuse!V33</f>
        <v>8500.1700000000019</v>
      </c>
      <c r="W33">
        <f>Recovered!W33+Refuse!W33</f>
        <v>8825.59</v>
      </c>
      <c r="X33" s="1">
        <f>Recovered!X33+Refuse!X33</f>
        <v>8245.9</v>
      </c>
      <c r="Y33" s="1">
        <f>Recovered!Y33+Refuse!Y33</f>
        <v>8131.22</v>
      </c>
      <c r="Z33" s="1">
        <f>Recovered!Z33+Refuse!Z33</f>
        <v>8538.35</v>
      </c>
      <c r="AA33" s="1">
        <f>Recovered!AA33+Refuse!AA33</f>
        <v>8210.23</v>
      </c>
      <c r="AB33" s="1">
        <f>Recovered!AB33+Refuse!AB33</f>
        <v>8709.869999999999</v>
      </c>
      <c r="AC33" s="1">
        <f>Recovered!AC33+Refuse!AC33</f>
        <v>8839.68</v>
      </c>
      <c r="AD33" s="1">
        <f>Recovered!AD33+Refuse!AD33</f>
        <v>9055.94</v>
      </c>
      <c r="AE33" s="1">
        <f>Recovered!AE33+Refuse!AE33</f>
        <v>8911.2599999999984</v>
      </c>
      <c r="AF33" s="1">
        <f>Recovered!AF33+Refuse!AF33</f>
        <v>10700.01</v>
      </c>
      <c r="AG33" s="1">
        <f>Recovered!AG33+Refuse!AG33</f>
        <v>9876.11</v>
      </c>
    </row>
    <row r="34" spans="1:38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>
        <f>Recovered!N34+Refuse!N34</f>
        <v>15405.689999999999</v>
      </c>
      <c r="O34">
        <f>Recovered!O34+Refuse!O34</f>
        <v>16858.61</v>
      </c>
      <c r="P34">
        <f>Recovered!P34+Refuse!P34</f>
        <v>15935.85</v>
      </c>
      <c r="Q34">
        <f>Recovered!Q34+Refuse!Q34</f>
        <v>15053.600000000002</v>
      </c>
      <c r="R34">
        <f>Recovered!R34+Refuse!R34</f>
        <v>15432.369999999999</v>
      </c>
      <c r="S34">
        <f>Recovered!S34+Refuse!S34</f>
        <v>14585.529999999999</v>
      </c>
      <c r="T34">
        <f>Recovered!T34+Refuse!T34</f>
        <v>14526.989999999998</v>
      </c>
      <c r="U34">
        <f>Recovered!U34+Refuse!U34</f>
        <v>13832.699999999999</v>
      </c>
      <c r="V34">
        <f>Recovered!V34+Refuse!V34</f>
        <v>13439.349999999999</v>
      </c>
      <c r="W34">
        <f>Recovered!W34+Refuse!W34</f>
        <v>13316.87</v>
      </c>
      <c r="X34" s="1">
        <f>Recovered!X34+Refuse!X34</f>
        <v>12456.1</v>
      </c>
      <c r="Y34" s="1">
        <f>Recovered!Y34+Refuse!Y34</f>
        <v>12323.699999999999</v>
      </c>
      <c r="Z34" s="1">
        <f>Recovered!Z34+Refuse!Z34</f>
        <v>12823.93</v>
      </c>
      <c r="AA34" s="5">
        <f>Recovered!AA34+Refuse!AA34</f>
        <v>12803.460000000001</v>
      </c>
      <c r="AB34" s="5">
        <f>Recovered!AB34+Refuse!AB34</f>
        <v>13923.93</v>
      </c>
      <c r="AC34" s="5">
        <f>Recovered!AC34+Refuse!AC34</f>
        <v>14529.42</v>
      </c>
      <c r="AD34" s="1">
        <f>Recovered!AD34+Refuse!AD34</f>
        <v>14867.94</v>
      </c>
      <c r="AE34" s="1">
        <f>Recovered!AE34+Refuse!AE34</f>
        <v>15408.900000000001</v>
      </c>
      <c r="AF34" s="1">
        <f>Recovered!AF34+Refuse!AF34</f>
        <v>18201.04</v>
      </c>
      <c r="AG34" s="1">
        <f>Recovered!AG34+Refuse!AG34</f>
        <v>17658.399999999998</v>
      </c>
    </row>
    <row r="35" spans="1:38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>
        <f>Recovered!N35+Refuse!N35</f>
        <v>13899.300000000001</v>
      </c>
      <c r="O35">
        <f>Recovered!O35+Refuse!O35</f>
        <v>15367.73</v>
      </c>
      <c r="P35">
        <f>Recovered!P35+Refuse!P35</f>
        <v>15758.189999999999</v>
      </c>
      <c r="Q35">
        <f>Recovered!Q35+Refuse!Q35</f>
        <v>15382.23</v>
      </c>
      <c r="R35">
        <f>Recovered!R35+Refuse!R35</f>
        <v>15678.680999999999</v>
      </c>
      <c r="S35">
        <f>Recovered!S35+Refuse!S35</f>
        <v>14187.199999999997</v>
      </c>
      <c r="T35">
        <f>Recovered!T35+Refuse!T35</f>
        <v>14478.060000000001</v>
      </c>
      <c r="U35">
        <f>Recovered!U35+Refuse!U35</f>
        <v>13691.880000000001</v>
      </c>
      <c r="V35">
        <f>Recovered!V35+Refuse!V35</f>
        <v>13381.29</v>
      </c>
      <c r="W35">
        <f>Recovered!W35+Refuse!W35</f>
        <v>7887.6</v>
      </c>
      <c r="X35" s="1">
        <f>Recovered!X35+Refuse!X35</f>
        <v>3992.9</v>
      </c>
      <c r="Y35" s="1">
        <f>Recovered!Y35+Refuse!Y35</f>
        <v>4069.3500000000004</v>
      </c>
      <c r="Z35" s="1">
        <f>Recovered!Z35+Refuse!Z35</f>
        <v>4133.24</v>
      </c>
      <c r="AA35" s="1">
        <f>Recovered!AA35+Refuse!AA35</f>
        <v>4316.5</v>
      </c>
      <c r="AB35" s="1">
        <f>Recovered!AB35+Refuse!AB35</f>
        <v>4222.93</v>
      </c>
      <c r="AC35" s="1">
        <f>Recovered!AC35+Refuse!AC35</f>
        <v>4158.83</v>
      </c>
      <c r="AD35" s="1">
        <f>Recovered!AD35+Refuse!AD35</f>
        <v>14867.2</v>
      </c>
      <c r="AE35" s="1">
        <f>Recovered!AE35+Refuse!AE35</f>
        <v>11589.779999999999</v>
      </c>
      <c r="AF35" s="1">
        <f>Recovered!AF35+Refuse!AF35</f>
        <v>12964.310000000001</v>
      </c>
      <c r="AG35" s="1">
        <f>Recovered!AG35+Refuse!AG35</f>
        <v>12473.92</v>
      </c>
    </row>
    <row r="36" spans="1:38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>
        <f>Recovered!N36+Refuse!N36</f>
        <v>5403.63</v>
      </c>
      <c r="O36">
        <f>Recovered!O36+Refuse!O36</f>
        <v>5761.4599999999991</v>
      </c>
      <c r="P36">
        <f>Recovered!P36+Refuse!P36</f>
        <v>5787.57</v>
      </c>
      <c r="Q36">
        <f>Recovered!Q36+Refuse!Q36</f>
        <v>5705.1600000000008</v>
      </c>
      <c r="R36">
        <f>Recovered!R36+Refuse!R36</f>
        <v>5234.34</v>
      </c>
      <c r="S36">
        <f>Recovered!S36+Refuse!S36</f>
        <v>4938.08</v>
      </c>
      <c r="T36">
        <f>Recovered!T36+Refuse!T36</f>
        <v>5204.8099999999995</v>
      </c>
      <c r="U36">
        <f>Recovered!U36+Refuse!U36</f>
        <v>5632.9900000000007</v>
      </c>
      <c r="V36">
        <f>Recovered!V36+Refuse!V36</f>
        <v>5218.59</v>
      </c>
      <c r="W36">
        <f>Recovered!W36+Refuse!W36</f>
        <v>5686.0599999999995</v>
      </c>
      <c r="X36" s="1">
        <f>Recovered!X36+Refuse!X36</f>
        <v>5517.87</v>
      </c>
      <c r="Y36" s="1">
        <f>Recovered!Y36+Refuse!Y36</f>
        <v>5423.9000000000005</v>
      </c>
      <c r="Z36" s="1">
        <f>Recovered!Z36+Refuse!Z36</f>
        <v>5488.0599999999995</v>
      </c>
      <c r="AA36" s="1">
        <f>Recovered!AA36+Refuse!AA36</f>
        <v>4341.26</v>
      </c>
      <c r="AB36" s="1">
        <f>Recovered!AB36+Refuse!AB36</f>
        <v>5024.3999999999996</v>
      </c>
      <c r="AC36" s="1">
        <f>Recovered!AC36+Refuse!AC36</f>
        <v>5764.75</v>
      </c>
      <c r="AD36" s="1">
        <f>Recovered!AD36+Refuse!AD36</f>
        <v>6125.2300000000005</v>
      </c>
      <c r="AE36" s="1">
        <f>Recovered!AE36+Refuse!AE36</f>
        <v>6092.13</v>
      </c>
      <c r="AF36" s="1">
        <f>Recovered!AF36+Refuse!AF36</f>
        <v>6729.55</v>
      </c>
      <c r="AG36" s="1">
        <f>Recovered!AG36+Refuse!AG36</f>
        <v>6333.14</v>
      </c>
    </row>
    <row r="37" spans="1:38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>
        <f>Recovered!N37+Refuse!N37</f>
        <v>3217.42</v>
      </c>
      <c r="O37">
        <f>Recovered!O37+Refuse!O37</f>
        <v>3297.7200000000003</v>
      </c>
      <c r="P37">
        <f>Recovered!P37+Refuse!P37</f>
        <v>3964.88</v>
      </c>
      <c r="Q37">
        <f>Recovered!Q37+Refuse!Q37</f>
        <v>3748.48</v>
      </c>
      <c r="R37">
        <f>Recovered!R37+Refuse!R37</f>
        <v>3605.6099999999997</v>
      </c>
      <c r="S37">
        <f>Recovered!S37+Refuse!S37</f>
        <v>3282.58</v>
      </c>
      <c r="T37">
        <f>Recovered!T37+Refuse!T37</f>
        <v>3359.4400000000005</v>
      </c>
      <c r="U37">
        <f>Recovered!U37+Refuse!U37</f>
        <v>3387.55</v>
      </c>
      <c r="V37">
        <f>Recovered!V37+Refuse!V37</f>
        <v>3350.33</v>
      </c>
      <c r="W37">
        <f>Recovered!W37+Refuse!W37</f>
        <v>3385.8300000000004</v>
      </c>
      <c r="X37" s="1">
        <f>Recovered!X37+Refuse!X37</f>
        <v>3208.43</v>
      </c>
      <c r="Y37" s="1">
        <f>Recovered!Y37+Refuse!Y37</f>
        <v>3208.6900000000005</v>
      </c>
      <c r="Z37" s="1">
        <f>Recovered!Z37+Refuse!Z37</f>
        <v>3298.0499999999997</v>
      </c>
      <c r="AA37" s="1">
        <f>Recovered!AA37+Refuse!AA37</f>
        <v>3524.7799999999997</v>
      </c>
      <c r="AB37" s="1">
        <f>Recovered!AB37+Refuse!AB37</f>
        <v>3397.92</v>
      </c>
      <c r="AC37" s="1">
        <f>Recovered!AC37+Refuse!AC37</f>
        <v>3609.18</v>
      </c>
      <c r="AD37" s="1">
        <f>Recovered!AD37+Refuse!AD37</f>
        <v>3614.0699999999997</v>
      </c>
      <c r="AE37" s="1">
        <f>Recovered!AE37+Refuse!AE37</f>
        <v>3499.0499999999997</v>
      </c>
      <c r="AF37" s="1">
        <f>Recovered!AF37+Refuse!AF37</f>
        <v>4012.8500000000004</v>
      </c>
      <c r="AG37" s="1">
        <f>Recovered!AG37+Refuse!AG37</f>
        <v>3853.4500000000003</v>
      </c>
    </row>
    <row r="38" spans="1:38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>
        <f>Recovered!N38+Refuse!N38</f>
        <v>7708.2699999999995</v>
      </c>
      <c r="O38">
        <f>Recovered!O38+Refuse!O38</f>
        <v>8441.5300000000007</v>
      </c>
      <c r="P38">
        <f>Recovered!P38+Refuse!P38</f>
        <v>7763.09</v>
      </c>
      <c r="Q38">
        <f>Recovered!Q38+Refuse!Q38</f>
        <v>7562.51</v>
      </c>
      <c r="R38">
        <f>Recovered!R38+Refuse!R38</f>
        <v>7906.1399999999994</v>
      </c>
      <c r="S38">
        <f>Recovered!S38+Refuse!S38</f>
        <v>7699.2099999999991</v>
      </c>
      <c r="T38">
        <f>Recovered!T38+Refuse!T38</f>
        <v>7646.6</v>
      </c>
      <c r="U38">
        <f>Recovered!U38+Refuse!U38</f>
        <v>6932.36</v>
      </c>
      <c r="V38">
        <f>Recovered!V38+Refuse!V38</f>
        <v>6797.8099999999995</v>
      </c>
      <c r="W38">
        <f>Recovered!W38+Refuse!W38</f>
        <v>6585.0800000000008</v>
      </c>
      <c r="X38" s="1">
        <f>Recovered!X38+Refuse!X38</f>
        <v>6774.5</v>
      </c>
      <c r="Y38" s="1">
        <f>Recovered!Y38+Refuse!Y38</f>
        <v>6590.14</v>
      </c>
      <c r="Z38" s="1">
        <f>Recovered!Z38+Refuse!Z38</f>
        <v>6751.43</v>
      </c>
      <c r="AA38" s="1">
        <f>Recovered!AA38+Refuse!AA38</f>
        <v>7493.32</v>
      </c>
      <c r="AB38" s="5">
        <f>Recovered!AB38+Refuse!AB38</f>
        <v>7140.2</v>
      </c>
      <c r="AC38" s="5">
        <f>Recovered!AC38+Refuse!AC38</f>
        <v>7189.69</v>
      </c>
      <c r="AD38" s="1">
        <f>Recovered!AD38+Refuse!AD38</f>
        <v>7334.9600000000009</v>
      </c>
      <c r="AE38" s="1">
        <f>Recovered!AE38+Refuse!AE38</f>
        <v>7075.75</v>
      </c>
      <c r="AF38" s="1">
        <f>Recovered!AF38+Refuse!AF38</f>
        <v>7822.55</v>
      </c>
      <c r="AG38" s="1">
        <f>Recovered!AG38+Refuse!AG38</f>
        <v>7425.51</v>
      </c>
    </row>
    <row r="39" spans="1:38" ht="15" customHeight="1" x14ac:dyDescent="0.25">
      <c r="A39" s="3" t="s">
        <v>1</v>
      </c>
      <c r="B39">
        <f>Recovered!B39+Refuse!B39</f>
        <v>266539</v>
      </c>
      <c r="C39">
        <f>Recovered!C39+Refuse!C39</f>
        <v>307872</v>
      </c>
      <c r="D39">
        <f>Recovered!D39+Refuse!D39</f>
        <v>240741</v>
      </c>
      <c r="E39">
        <f>Recovered!E39+Refuse!E39</f>
        <v>163619.94</v>
      </c>
      <c r="F39">
        <f>Recovered!F39+Refuse!F39</f>
        <v>252366.13</v>
      </c>
      <c r="G39">
        <f>Recovered!G39+Refuse!G39</f>
        <v>207904.76333333334</v>
      </c>
      <c r="H39">
        <f>Recovered!H39+Refuse!H39</f>
        <v>296055.2</v>
      </c>
      <c r="I39">
        <f>Recovered!I39+Refuse!I39</f>
        <v>264617.92000000004</v>
      </c>
      <c r="J39">
        <f>Recovered!J39+Refuse!J39</f>
        <v>274802.58</v>
      </c>
      <c r="K39">
        <f>Recovered!K39+Refuse!K39</f>
        <v>268962.23000000004</v>
      </c>
      <c r="L39">
        <f>Recovered!L39+Refuse!L39</f>
        <v>283379.5</v>
      </c>
      <c r="M39">
        <f>Recovered!M39+Refuse!M39</f>
        <v>306393.12999999989</v>
      </c>
      <c r="N39">
        <f t="shared" ref="N39:AB39" si="0">SUM(N4:N38)</f>
        <v>260580.63</v>
      </c>
      <c r="O39">
        <f t="shared" si="0"/>
        <v>283554.50700000004</v>
      </c>
      <c r="P39">
        <f t="shared" si="0"/>
        <v>285365.06000000006</v>
      </c>
      <c r="Q39">
        <f t="shared" si="0"/>
        <v>279000.89999999997</v>
      </c>
      <c r="R39">
        <f t="shared" si="0"/>
        <v>282699.70500000002</v>
      </c>
      <c r="S39">
        <f t="shared" si="0"/>
        <v>260394.43999999997</v>
      </c>
      <c r="T39">
        <f t="shared" si="0"/>
        <v>266914.21999999997</v>
      </c>
      <c r="U39">
        <f t="shared" si="0"/>
        <v>248278.20199999999</v>
      </c>
      <c r="V39">
        <f t="shared" si="0"/>
        <v>242015.51</v>
      </c>
      <c r="W39">
        <f t="shared" si="0"/>
        <v>238505.78999999995</v>
      </c>
      <c r="X39" s="1">
        <f t="shared" si="0"/>
        <v>225276.95999999996</v>
      </c>
      <c r="Y39" s="1">
        <f t="shared" si="0"/>
        <v>220841.61</v>
      </c>
      <c r="Z39" s="1">
        <f t="shared" si="0"/>
        <v>227096.20999999993</v>
      </c>
      <c r="AA39" s="1">
        <f t="shared" si="0"/>
        <v>226551.16</v>
      </c>
      <c r="AB39" s="1">
        <f t="shared" si="0"/>
        <v>228307.33</v>
      </c>
      <c r="AC39" s="1">
        <f>SUM(AC4:AC38)</f>
        <v>228541.01</v>
      </c>
      <c r="AD39" s="1">
        <f>Recovered!AD39+Refuse!AD39</f>
        <v>247035.93</v>
      </c>
      <c r="AE39" s="1">
        <f>Recovered!AE39+Refuse!AE39</f>
        <v>237148.36000000002</v>
      </c>
      <c r="AF39" s="1">
        <f>Recovered!AF39+Refuse!AF39</f>
        <v>272573.72000000003</v>
      </c>
      <c r="AG39" s="1">
        <f>Recovered!AG39+Refuse!AG39</f>
        <v>257435.3</v>
      </c>
    </row>
    <row r="42" spans="1:38" ht="15" customHeight="1" x14ac:dyDescent="0.25">
      <c r="A42" t="s">
        <v>34</v>
      </c>
    </row>
    <row r="43" spans="1:38" ht="15" customHeight="1" x14ac:dyDescent="0.25">
      <c r="L43">
        <v>1995</v>
      </c>
      <c r="N43">
        <v>1996</v>
      </c>
      <c r="O43">
        <v>1997</v>
      </c>
      <c r="P43">
        <v>1998</v>
      </c>
      <c r="Q43">
        <v>1999</v>
      </c>
      <c r="R43">
        <v>2000</v>
      </c>
      <c r="S43">
        <v>2001</v>
      </c>
      <c r="T43">
        <v>2002</v>
      </c>
      <c r="U43" s="3">
        <v>2003</v>
      </c>
      <c r="V43" s="3">
        <v>2004</v>
      </c>
      <c r="W43" s="3">
        <v>2005</v>
      </c>
      <c r="X43" s="3">
        <v>2006</v>
      </c>
      <c r="Y43" s="3">
        <v>2007</v>
      </c>
      <c r="Z43" s="3">
        <v>2008</v>
      </c>
      <c r="AA43" s="3">
        <v>2009</v>
      </c>
      <c r="AB43" s="3">
        <v>2010</v>
      </c>
      <c r="AC43" s="3">
        <v>2011</v>
      </c>
      <c r="AD43" s="3">
        <v>2012</v>
      </c>
      <c r="AE43" s="3">
        <v>2013</v>
      </c>
      <c r="AF43" s="3">
        <v>2014</v>
      </c>
      <c r="AG43" s="14">
        <v>2015</v>
      </c>
      <c r="AH43" s="14">
        <v>2016</v>
      </c>
      <c r="AI43" s="3">
        <v>2017</v>
      </c>
      <c r="AJ43" s="3">
        <v>2018</v>
      </c>
      <c r="AK43" s="3">
        <v>2019</v>
      </c>
      <c r="AL43" s="3">
        <v>2020</v>
      </c>
    </row>
    <row r="44" spans="1:38" ht="15" customHeight="1" x14ac:dyDescent="0.25">
      <c r="A44" s="3">
        <v>1</v>
      </c>
      <c r="B44" s="3"/>
      <c r="C44" s="3"/>
      <c r="D44" s="3"/>
      <c r="E44" s="3"/>
      <c r="F44" s="3"/>
      <c r="G44" s="3"/>
      <c r="H44" s="3"/>
      <c r="I44" s="3"/>
      <c r="J44" s="3"/>
      <c r="K44" s="3"/>
      <c r="U44">
        <f>'All Recyclables'!O4+Refuse!O4</f>
        <v>4318.2300000000005</v>
      </c>
      <c r="V44">
        <f>'All Recyclables'!P4+Refuse!P4</f>
        <v>4242.1499999999996</v>
      </c>
      <c r="W44">
        <f>'All Recyclables'!Q4+Refuse!Q4</f>
        <v>4065.7200000000003</v>
      </c>
      <c r="X44">
        <f>'All Recyclables'!R4+Refuse!R4</f>
        <v>3897.4700000000003</v>
      </c>
      <c r="Y44">
        <f>'All Recyclables'!S4+Refuse!S4</f>
        <v>3760.14</v>
      </c>
      <c r="Z44">
        <f>'All Recyclables'!T4+Refuse!T4</f>
        <v>3848</v>
      </c>
      <c r="AA44">
        <f>'All Recyclables'!U4+Refuse!U4</f>
        <v>3588.2599999999998</v>
      </c>
      <c r="AB44">
        <f>'All Recyclables'!V4+Refuse!V4</f>
        <v>3498.8100000000004</v>
      </c>
      <c r="AC44">
        <f>'All Recyclables'!W4+Refuse!W4</f>
        <v>3548.89</v>
      </c>
      <c r="AD44">
        <f>'All Recyclables'!X4+Refuse!X4</f>
        <v>3453.8199999999997</v>
      </c>
      <c r="AE44">
        <f>'All Recyclables'!Y4+Refuse!Y4</f>
        <v>3349.3099999999995</v>
      </c>
      <c r="AF44">
        <f>'All Recyclables'!Z4+Refuse!Z4</f>
        <v>3526.1800000000003</v>
      </c>
      <c r="AG44">
        <f>'All Recyclables'!AA4+Refuse!AA4</f>
        <v>3459.2699999999995</v>
      </c>
      <c r="AH44">
        <f>'All Recyclables'!AB4+Refuse!AB4</f>
        <v>3456.49</v>
      </c>
      <c r="AI44">
        <f>'All Recyclables'!AC4+Refuse!AC4</f>
        <v>3580.77</v>
      </c>
      <c r="AJ44">
        <f>'All Recyclables'!AD4+Refuse!AD4</f>
        <v>3611.02</v>
      </c>
      <c r="AK44">
        <f>'All Recyclables'!AE4+Refuse!AE4</f>
        <v>3475.56</v>
      </c>
      <c r="AL44">
        <f>'All Recyclables'!AF4+Refuse!AF4</f>
        <v>3374.98</v>
      </c>
    </row>
    <row r="45" spans="1:38" ht="15" customHeight="1" x14ac:dyDescent="0.25">
      <c r="A45" s="3">
        <v>2</v>
      </c>
      <c r="B45" s="3"/>
      <c r="C45" s="3"/>
      <c r="D45" s="3"/>
      <c r="E45" s="3"/>
      <c r="F45" s="3"/>
      <c r="G45" s="3"/>
      <c r="H45" s="3"/>
      <c r="I45" s="3"/>
      <c r="J45" s="3"/>
      <c r="K45" s="3"/>
      <c r="U45">
        <f>'All Recyclables'!O5+Refuse!O5</f>
        <v>2944.3700000000003</v>
      </c>
      <c r="V45">
        <f>'All Recyclables'!P5+Refuse!P5</f>
        <v>3033.2499999999995</v>
      </c>
      <c r="W45">
        <f>'All Recyclables'!Q5+Refuse!Q5</f>
        <v>2799.05</v>
      </c>
      <c r="X45">
        <f>'All Recyclables'!R5+Refuse!R5</f>
        <v>2843.58</v>
      </c>
      <c r="Y45">
        <f>'All Recyclables'!S5+Refuse!S5</f>
        <v>2761.8199999999997</v>
      </c>
      <c r="Z45">
        <f>'All Recyclables'!T5+Refuse!T5</f>
        <v>2720.68</v>
      </c>
      <c r="AA45">
        <f>'All Recyclables'!U5+Refuse!U5</f>
        <v>2519.91</v>
      </c>
      <c r="AB45">
        <f>'All Recyclables'!V5+Refuse!V5</f>
        <v>2438.3500000000004</v>
      </c>
      <c r="AC45">
        <f>'All Recyclables'!W5+Refuse!W5</f>
        <v>2456.25</v>
      </c>
      <c r="AD45">
        <f>'All Recyclables'!X5+Refuse!X5</f>
        <v>2362.5699999999997</v>
      </c>
      <c r="AE45">
        <f>'All Recyclables'!Y5+Refuse!Y5</f>
        <v>2363.48</v>
      </c>
      <c r="AF45">
        <f>'All Recyclables'!Z5+Refuse!Z5</f>
        <v>2320.9499999999998</v>
      </c>
      <c r="AG45">
        <f>'All Recyclables'!AA5+Refuse!AA5</f>
        <v>2261.5500000000002</v>
      </c>
      <c r="AH45">
        <f>'All Recyclables'!AB5+Refuse!AB5</f>
        <v>2251.16</v>
      </c>
      <c r="AI45">
        <f>'All Recyclables'!AC5+Refuse!AC5</f>
        <v>2301.04</v>
      </c>
      <c r="AJ45">
        <f>'All Recyclables'!AD5+Refuse!AD5</f>
        <v>2278.1999999999998</v>
      </c>
      <c r="AK45">
        <f>'All Recyclables'!AE5+Refuse!AE5</f>
        <v>2225.7999999999997</v>
      </c>
      <c r="AL45">
        <f>'All Recyclables'!AF5+Refuse!AF5</f>
        <v>2882.92</v>
      </c>
    </row>
    <row r="46" spans="1:38" ht="15" customHeight="1" x14ac:dyDescent="0.25">
      <c r="A46" s="3">
        <v>3</v>
      </c>
      <c r="B46" s="3"/>
      <c r="C46" s="3"/>
      <c r="D46" s="3"/>
      <c r="E46" s="3"/>
      <c r="F46" s="3"/>
      <c r="G46" s="3"/>
      <c r="H46" s="3"/>
      <c r="I46" s="3"/>
      <c r="J46" s="3"/>
      <c r="K46" s="3"/>
      <c r="U46">
        <f>'All Recyclables'!O6+Refuse!O6</f>
        <v>6157.4099999999989</v>
      </c>
      <c r="V46">
        <f>'All Recyclables'!P6+Refuse!P6</f>
        <v>6410.4599999999991</v>
      </c>
      <c r="W46">
        <f>'All Recyclables'!Q6+Refuse!Q6</f>
        <v>6387.26</v>
      </c>
      <c r="X46">
        <f>'All Recyclables'!R6+Refuse!R6</f>
        <v>6461.8799999999992</v>
      </c>
      <c r="Y46">
        <f>'All Recyclables'!S6+Refuse!S6</f>
        <v>6054.65</v>
      </c>
      <c r="Z46">
        <f>'All Recyclables'!T6+Refuse!T6</f>
        <v>5923.41</v>
      </c>
      <c r="AA46">
        <f>'All Recyclables'!U6+Refuse!U6</f>
        <v>5584.66</v>
      </c>
      <c r="AB46">
        <f>'All Recyclables'!V6+Refuse!V6</f>
        <v>5510.5599999999995</v>
      </c>
      <c r="AC46">
        <f>'All Recyclables'!W6+Refuse!W6</f>
        <v>5463.5299999999988</v>
      </c>
      <c r="AD46">
        <f>'All Recyclables'!X6+Refuse!X6</f>
        <v>5269.37</v>
      </c>
      <c r="AE46">
        <f>'All Recyclables'!Y6+Refuse!Y6</f>
        <v>5205.2400000000007</v>
      </c>
      <c r="AF46">
        <f>'All Recyclables'!Z6+Refuse!Z6</f>
        <v>5157.95</v>
      </c>
      <c r="AG46">
        <f>'All Recyclables'!AA6+Refuse!AA6</f>
        <v>5158.95</v>
      </c>
      <c r="AH46">
        <f>'All Recyclables'!AB6+Refuse!AB6</f>
        <v>5218.6900000000005</v>
      </c>
      <c r="AI46">
        <f>'All Recyclables'!AC6+Refuse!AC6</f>
        <v>5162.3600000000006</v>
      </c>
      <c r="AJ46">
        <f>'All Recyclables'!AD6+Refuse!AD6</f>
        <v>5276.1100000000006</v>
      </c>
      <c r="AK46">
        <f>'All Recyclables'!AE6+Refuse!AE6</f>
        <v>5014.8099999999995</v>
      </c>
      <c r="AL46">
        <f>'All Recyclables'!AF6+Refuse!AF6</f>
        <v>5744.73</v>
      </c>
    </row>
    <row r="47" spans="1:38" ht="15" customHeight="1" x14ac:dyDescent="0.25">
      <c r="A47" s="3">
        <v>4</v>
      </c>
      <c r="B47" s="3"/>
      <c r="C47" s="3"/>
      <c r="D47" s="3"/>
      <c r="E47" s="3"/>
      <c r="F47" s="3"/>
      <c r="G47" s="3"/>
      <c r="H47" s="3"/>
      <c r="I47" s="3"/>
      <c r="J47" s="3"/>
      <c r="K47" s="3"/>
      <c r="U47">
        <f>'All Recyclables'!O7+Refuse!O7</f>
        <v>7484.0300000000007</v>
      </c>
      <c r="V47">
        <f>'All Recyclables'!P7+Refuse!P7</f>
        <v>8284.9499999999989</v>
      </c>
      <c r="W47">
        <f>'All Recyclables'!Q7+Refuse!Q7</f>
        <v>7705.6800000000012</v>
      </c>
      <c r="X47">
        <f>'All Recyclables'!R7+Refuse!R7</f>
        <v>7724.5599999999995</v>
      </c>
      <c r="Y47">
        <f>'All Recyclables'!S7+Refuse!S7</f>
        <v>7464.74</v>
      </c>
      <c r="Z47">
        <f>'All Recyclables'!T7+Refuse!T7</f>
        <v>7131.0899999999992</v>
      </c>
      <c r="AA47">
        <f>'All Recyclables'!U7+Refuse!U7</f>
        <v>6823.5700000000006</v>
      </c>
      <c r="AB47">
        <f>'All Recyclables'!V7+Refuse!V7</f>
        <v>7067.68</v>
      </c>
      <c r="AC47">
        <f>'All Recyclables'!W7+Refuse!W7</f>
        <v>6666.8799999999992</v>
      </c>
      <c r="AD47">
        <f>'All Recyclables'!X7+Refuse!X7</f>
        <v>6459.8499999999995</v>
      </c>
      <c r="AE47">
        <f>'All Recyclables'!Y7+Refuse!Y7</f>
        <v>6441.3700000000008</v>
      </c>
      <c r="AF47">
        <f>'All Recyclables'!Z7+Refuse!Z7</f>
        <v>6587.36</v>
      </c>
      <c r="AG47">
        <f>'All Recyclables'!AA7+Refuse!AA7</f>
        <v>6418.96</v>
      </c>
      <c r="AH47">
        <f>'All Recyclables'!AB7+Refuse!AB7</f>
        <v>6678.12</v>
      </c>
      <c r="AI47">
        <f>'All Recyclables'!AC7+Refuse!AC7</f>
        <v>6780.55</v>
      </c>
      <c r="AJ47">
        <f>'All Recyclables'!AD7+Refuse!AD7</f>
        <v>6964.72</v>
      </c>
      <c r="AK47">
        <f>'All Recyclables'!AE7+Refuse!AE7</f>
        <v>6531.7000000000007</v>
      </c>
      <c r="AL47">
        <f>'All Recyclables'!AF7+Refuse!AF7</f>
        <v>7389.17</v>
      </c>
    </row>
    <row r="48" spans="1:38" ht="15" customHeight="1" x14ac:dyDescent="0.25">
      <c r="A48" s="3">
        <v>5</v>
      </c>
      <c r="B48" s="3"/>
      <c r="C48" s="3"/>
      <c r="D48" s="3"/>
      <c r="E48" s="3"/>
      <c r="F48" s="3"/>
      <c r="G48" s="3"/>
      <c r="H48" s="3"/>
      <c r="I48" s="3"/>
      <c r="J48" s="3"/>
      <c r="K48" s="3"/>
      <c r="U48">
        <f>'All Recyclables'!O8+Refuse!O8</f>
        <v>6765.4000000000005</v>
      </c>
      <c r="V48">
        <f>'All Recyclables'!P8+Refuse!P8</f>
        <v>7163.9700000000012</v>
      </c>
      <c r="W48">
        <f>'All Recyclables'!Q8+Refuse!Q8</f>
        <v>7130.9500000000007</v>
      </c>
      <c r="X48">
        <f>'All Recyclables'!R8+Refuse!R8</f>
        <v>7020.0899999999992</v>
      </c>
      <c r="Y48">
        <f>'All Recyclables'!S8+Refuse!S8</f>
        <v>6293.71</v>
      </c>
      <c r="Z48">
        <f>'All Recyclables'!T8+Refuse!T8</f>
        <v>6158.5800000000008</v>
      </c>
      <c r="AA48">
        <f>'All Recyclables'!U8+Refuse!U8</f>
        <v>5764.01</v>
      </c>
      <c r="AB48">
        <f>'All Recyclables'!V8+Refuse!V8</f>
        <v>5655.83</v>
      </c>
      <c r="AC48">
        <f>'All Recyclables'!W8+Refuse!W8</f>
        <v>5635.17</v>
      </c>
      <c r="AD48">
        <f>'All Recyclables'!X8+Refuse!X8</f>
        <v>5459.95</v>
      </c>
      <c r="AE48">
        <f>'All Recyclables'!Y8+Refuse!Y8</f>
        <v>5297.09</v>
      </c>
      <c r="AF48">
        <f>'All Recyclables'!Z8+Refuse!Z8</f>
        <v>5368.79</v>
      </c>
      <c r="AG48">
        <f>'All Recyclables'!AA8+Refuse!AA8</f>
        <v>5250.57</v>
      </c>
      <c r="AH48">
        <f>'All Recyclables'!AB8+Refuse!AB8</f>
        <v>5372.35</v>
      </c>
      <c r="AI48">
        <f>'All Recyclables'!AC8+Refuse!AC8</f>
        <v>5615.25</v>
      </c>
      <c r="AJ48">
        <f>'All Recyclables'!AD8+Refuse!AD8</f>
        <v>5714.71</v>
      </c>
      <c r="AK48">
        <f>'All Recyclables'!AE8+Refuse!AE8</f>
        <v>5599.38</v>
      </c>
      <c r="AL48">
        <f>'All Recyclables'!AF8+Refuse!AF8</f>
        <v>6662.1900000000005</v>
      </c>
    </row>
    <row r="49" spans="1:38" ht="15" customHeight="1" x14ac:dyDescent="0.25">
      <c r="A49" s="3">
        <v>6</v>
      </c>
      <c r="B49" s="3"/>
      <c r="C49" s="3"/>
      <c r="D49" s="3"/>
      <c r="E49" s="3"/>
      <c r="F49" s="3"/>
      <c r="G49" s="3"/>
      <c r="H49" s="3"/>
      <c r="I49" s="3"/>
      <c r="J49" s="3"/>
      <c r="K49" s="3"/>
      <c r="U49">
        <f>'All Recyclables'!O9+Refuse!O9</f>
        <v>2312.3620000000001</v>
      </c>
      <c r="V49">
        <f>'All Recyclables'!P9+Refuse!P9</f>
        <v>2337.9699999999998</v>
      </c>
      <c r="W49">
        <f>'All Recyclables'!Q9+Refuse!Q9</f>
        <v>2306.92</v>
      </c>
      <c r="X49">
        <f>'All Recyclables'!R9+Refuse!R9</f>
        <v>2351.3000000000002</v>
      </c>
      <c r="Y49">
        <f>'All Recyclables'!S9+Refuse!S9</f>
        <v>2191.71</v>
      </c>
      <c r="Z49">
        <f>'All Recyclables'!T9+Refuse!T9</f>
        <v>2210.14</v>
      </c>
      <c r="AA49">
        <f>'All Recyclables'!U9+Refuse!U9</f>
        <v>2086.92</v>
      </c>
      <c r="AB49">
        <f>'All Recyclables'!V9+Refuse!V9</f>
        <v>2064.73</v>
      </c>
      <c r="AC49">
        <f>'All Recyclables'!W9+Refuse!W9</f>
        <v>2056</v>
      </c>
      <c r="AD49">
        <f>'All Recyclables'!X9+Refuse!X9</f>
        <v>2051.3200000000002</v>
      </c>
      <c r="AE49">
        <f>'All Recyclables'!Y9+Refuse!Y9</f>
        <v>1979.19</v>
      </c>
      <c r="AF49">
        <f>'All Recyclables'!Z9+Refuse!Z9</f>
        <v>2024.62</v>
      </c>
      <c r="AG49">
        <f>'All Recyclables'!AA9+Refuse!AA9</f>
        <v>2068.09</v>
      </c>
      <c r="AH49">
        <f>'All Recyclables'!AB9+Refuse!AB9</f>
        <v>2066.5100000000002</v>
      </c>
      <c r="AI49">
        <f>'All Recyclables'!AC9+Refuse!AC9</f>
        <v>2144.2599999999998</v>
      </c>
      <c r="AJ49">
        <f>'All Recyclables'!AD9+Refuse!AD9</f>
        <v>2207.86</v>
      </c>
      <c r="AK49">
        <f>'All Recyclables'!AE9+Refuse!AE9</f>
        <v>2198.56</v>
      </c>
      <c r="AL49">
        <f>'All Recyclables'!AF9+Refuse!AF9</f>
        <v>2732.1000000000004</v>
      </c>
    </row>
    <row r="50" spans="1:38" ht="15" customHeight="1" x14ac:dyDescent="0.25">
      <c r="A50" s="3">
        <v>7</v>
      </c>
      <c r="B50" s="3"/>
      <c r="C50" s="3"/>
      <c r="D50" s="3"/>
      <c r="E50" s="3"/>
      <c r="F50" s="3"/>
      <c r="G50" s="3"/>
      <c r="H50" s="3"/>
      <c r="I50" s="3"/>
      <c r="J50" s="3"/>
      <c r="K50" s="3"/>
      <c r="U50">
        <f>'All Recyclables'!O10+Refuse!O10</f>
        <v>3431.98</v>
      </c>
      <c r="V50">
        <f>'All Recyclables'!P10+Refuse!P10</f>
        <v>3866.2000000000007</v>
      </c>
      <c r="W50">
        <f>'All Recyclables'!Q10+Refuse!Q10</f>
        <v>3685.3300000000004</v>
      </c>
      <c r="X50">
        <f>'All Recyclables'!R10+Refuse!R10</f>
        <v>3960.62</v>
      </c>
      <c r="Y50">
        <f>'All Recyclables'!S10+Refuse!S10</f>
        <v>3695.73</v>
      </c>
      <c r="Z50">
        <f>'All Recyclables'!T10+Refuse!T10</f>
        <v>3626.2899999999991</v>
      </c>
      <c r="AA50">
        <f>'All Recyclables'!U10+Refuse!U10</f>
        <v>3639.9699999999993</v>
      </c>
      <c r="AB50">
        <f>'All Recyclables'!V10+Refuse!V10</f>
        <v>3570.5200000000004</v>
      </c>
      <c r="AC50">
        <f>'All Recyclables'!W10+Refuse!W10</f>
        <v>3621.24</v>
      </c>
      <c r="AD50">
        <f>'All Recyclables'!X10+Refuse!X10</f>
        <v>3589.8300000000004</v>
      </c>
      <c r="AE50">
        <f>'All Recyclables'!Y10+Refuse!Y10</f>
        <v>3352.31</v>
      </c>
      <c r="AF50">
        <f>'All Recyclables'!Z10+Refuse!Z10</f>
        <v>3422.76</v>
      </c>
      <c r="AG50">
        <f>'All Recyclables'!AA10+Refuse!AA10</f>
        <v>3408.4300000000003</v>
      </c>
      <c r="AH50">
        <f>'All Recyclables'!AB10+Refuse!AB10</f>
        <v>3430.79</v>
      </c>
      <c r="AI50">
        <f>'All Recyclables'!AC10+Refuse!AC10</f>
        <v>3487.5099999999998</v>
      </c>
      <c r="AJ50">
        <f>'All Recyclables'!AD10+Refuse!AD10</f>
        <v>3428.61</v>
      </c>
      <c r="AK50">
        <f>'All Recyclables'!AE10+Refuse!AE10</f>
        <v>3261.89</v>
      </c>
      <c r="AL50">
        <f>'All Recyclables'!AF10+Refuse!AF10</f>
        <v>3918.4900000000002</v>
      </c>
    </row>
    <row r="51" spans="1:38" ht="15" customHeight="1" x14ac:dyDescent="0.25">
      <c r="A51" s="3">
        <v>8</v>
      </c>
      <c r="B51" s="3"/>
      <c r="C51" s="3"/>
      <c r="D51" s="3"/>
      <c r="E51" s="3"/>
      <c r="F51" s="3"/>
      <c r="G51" s="3"/>
      <c r="H51" s="3"/>
      <c r="I51" s="3"/>
      <c r="J51" s="3"/>
      <c r="K51" s="3"/>
      <c r="U51">
        <f>'All Recyclables'!O11+Refuse!O11</f>
        <v>8517.2199999999993</v>
      </c>
      <c r="V51">
        <f>'All Recyclables'!P11+Refuse!P11</f>
        <v>7396.6100000000006</v>
      </c>
      <c r="W51">
        <f>'All Recyclables'!Q11+Refuse!Q11</f>
        <v>7756.8</v>
      </c>
      <c r="X51">
        <f>'All Recyclables'!R11+Refuse!R11</f>
        <v>7132.119999999999</v>
      </c>
      <c r="Y51">
        <f>'All Recyclables'!S11+Refuse!S11</f>
        <v>6781.49</v>
      </c>
      <c r="Z51">
        <f>'All Recyclables'!T11+Refuse!T11</f>
        <v>6350.5400000000009</v>
      </c>
      <c r="AA51">
        <f>'All Recyclables'!U11+Refuse!U11</f>
        <v>5406.2699999999995</v>
      </c>
      <c r="AB51">
        <f>'All Recyclables'!V11+Refuse!V11</f>
        <v>5139.9100000000008</v>
      </c>
      <c r="AC51">
        <f>'All Recyclables'!W11+Refuse!W11</f>
        <v>5252.27</v>
      </c>
      <c r="AD51">
        <f>'All Recyclables'!X11+Refuse!X11</f>
        <v>5737.11</v>
      </c>
      <c r="AE51">
        <f>'All Recyclables'!Y11+Refuse!Y11</f>
        <v>5394.81</v>
      </c>
      <c r="AF51">
        <f>'All Recyclables'!Z11+Refuse!Z11</f>
        <v>5359.57</v>
      </c>
      <c r="AG51">
        <f>'All Recyclables'!AA11+Refuse!AA11</f>
        <v>5272.96</v>
      </c>
      <c r="AH51">
        <f>'All Recyclables'!AB11+Refuse!AB11</f>
        <v>5562.92</v>
      </c>
      <c r="AI51">
        <f>'All Recyclables'!AC11+Refuse!AC11</f>
        <v>5199.3999999999996</v>
      </c>
      <c r="AJ51">
        <f>'All Recyclables'!AD11+Refuse!AD11</f>
        <v>5348.5199999999995</v>
      </c>
      <c r="AK51">
        <f>'All Recyclables'!AE11+Refuse!AE11</f>
        <v>5066.6600000000008</v>
      </c>
      <c r="AL51">
        <f>'All Recyclables'!AF11+Refuse!AF11</f>
        <v>5688.28</v>
      </c>
    </row>
    <row r="52" spans="1:38" ht="15" customHeight="1" x14ac:dyDescent="0.25">
      <c r="A52" s="3">
        <v>9</v>
      </c>
      <c r="B52" s="3"/>
      <c r="C52" s="3"/>
      <c r="D52" s="3"/>
      <c r="E52" s="3"/>
      <c r="F52" s="3"/>
      <c r="G52" s="3"/>
      <c r="H52" s="3"/>
      <c r="I52" s="3"/>
      <c r="J52" s="3"/>
      <c r="K52" s="3"/>
      <c r="U52">
        <f>'All Recyclables'!O12+Refuse!O12</f>
        <v>3738.44</v>
      </c>
      <c r="V52">
        <f>'All Recyclables'!P12+Refuse!P12</f>
        <v>4558.1499999999996</v>
      </c>
      <c r="W52">
        <f>'All Recyclables'!Q12+Refuse!Q12</f>
        <v>3845.24</v>
      </c>
      <c r="X52">
        <f>'All Recyclables'!R12+Refuse!R12</f>
        <v>3595.6399999999994</v>
      </c>
      <c r="Y52">
        <f>'All Recyclables'!S12+Refuse!S12</f>
        <v>3538.0499999999997</v>
      </c>
      <c r="Z52">
        <f>'All Recyclables'!T12+Refuse!T12</f>
        <v>3495.18</v>
      </c>
      <c r="AA52">
        <f>'All Recyclables'!U12+Refuse!U12</f>
        <v>3573.26</v>
      </c>
      <c r="AB52">
        <f>'All Recyclables'!V12+Refuse!V12</f>
        <v>3540.8399999999997</v>
      </c>
      <c r="AC52">
        <f>'All Recyclables'!W12+Refuse!W12</f>
        <v>3556.6299999999992</v>
      </c>
      <c r="AD52">
        <f>'All Recyclables'!X12+Refuse!X12</f>
        <v>3536.18</v>
      </c>
      <c r="AE52">
        <f>'All Recyclables'!Y12+Refuse!Y12</f>
        <v>3415.42</v>
      </c>
      <c r="AF52">
        <f>'All Recyclables'!Z12+Refuse!Z12</f>
        <v>3286.2200000000003</v>
      </c>
      <c r="AG52">
        <f>'All Recyclables'!AA12+Refuse!AA12</f>
        <v>3243.7</v>
      </c>
      <c r="AH52">
        <f>'All Recyclables'!AB12+Refuse!AB12</f>
        <v>3286.42</v>
      </c>
      <c r="AI52">
        <f>'All Recyclables'!AC12+Refuse!AC12</f>
        <v>3282.12</v>
      </c>
      <c r="AJ52">
        <f>'All Recyclables'!AD12+Refuse!AD12</f>
        <v>3651.84</v>
      </c>
      <c r="AK52">
        <f>'All Recyclables'!AE12+Refuse!AE12</f>
        <v>3430.65</v>
      </c>
      <c r="AL52">
        <f>'All Recyclables'!AF12+Refuse!AF12</f>
        <v>3837.5299999999997</v>
      </c>
    </row>
    <row r="53" spans="1:38" ht="15" customHeight="1" x14ac:dyDescent="0.25">
      <c r="A53" s="3">
        <v>10</v>
      </c>
      <c r="B53" s="3"/>
      <c r="C53" s="3"/>
      <c r="D53" s="3"/>
      <c r="E53" s="3"/>
      <c r="F53" s="3"/>
      <c r="G53" s="3"/>
      <c r="H53" s="3"/>
      <c r="I53" s="3"/>
      <c r="J53" s="3"/>
      <c r="K53" s="3"/>
      <c r="U53">
        <f>'All Recyclables'!O13+Refuse!O13</f>
        <v>6803.3150000000005</v>
      </c>
      <c r="V53">
        <f>'All Recyclables'!P13+Refuse!P13</f>
        <v>6778.3</v>
      </c>
      <c r="W53">
        <f>'All Recyclables'!Q13+Refuse!Q13</f>
        <v>6622.73</v>
      </c>
      <c r="X53">
        <f>'All Recyclables'!R13+Refuse!R13</f>
        <v>6816.3899999999985</v>
      </c>
      <c r="Y53">
        <f>'All Recyclables'!S13+Refuse!S13</f>
        <v>6470.7699999999995</v>
      </c>
      <c r="Z53">
        <f>'All Recyclables'!T13+Refuse!T13</f>
        <v>6438.88</v>
      </c>
      <c r="AA53">
        <f>'All Recyclables'!U13+Refuse!U13</f>
        <v>5704.06</v>
      </c>
      <c r="AB53">
        <f>'All Recyclables'!V13+Refuse!V13</f>
        <v>5910.58</v>
      </c>
      <c r="AC53">
        <f>'All Recyclables'!W13+Refuse!W13</f>
        <v>5874.33</v>
      </c>
      <c r="AD53">
        <f>'All Recyclables'!X13+Refuse!X13</f>
        <v>5749.85</v>
      </c>
      <c r="AE53">
        <f>'All Recyclables'!Y13+Refuse!Y13</f>
        <v>5738.07</v>
      </c>
      <c r="AF53">
        <f>'All Recyclables'!Z13+Refuse!Z13</f>
        <v>5714.28</v>
      </c>
      <c r="AG53">
        <f>'All Recyclables'!AA13+Refuse!AA13</f>
        <v>5724.57</v>
      </c>
      <c r="AH53">
        <f>'All Recyclables'!AB13+Refuse!AB13</f>
        <v>6192.4500000000007</v>
      </c>
      <c r="AI53">
        <f>'All Recyclables'!AC13+Refuse!AC13</f>
        <v>6206.37</v>
      </c>
      <c r="AJ53">
        <f>'All Recyclables'!AD13+Refuse!AD13</f>
        <v>5863.1200000000008</v>
      </c>
      <c r="AK53">
        <f>'All Recyclables'!AE13+Refuse!AE13</f>
        <v>5066.17</v>
      </c>
      <c r="AL53">
        <f>'All Recyclables'!AF13+Refuse!AF13</f>
        <v>4859.13</v>
      </c>
    </row>
    <row r="54" spans="1:38" ht="15" customHeight="1" x14ac:dyDescent="0.25">
      <c r="A54" s="3">
        <v>11</v>
      </c>
      <c r="B54" s="3"/>
      <c r="C54" s="3"/>
      <c r="D54" s="3"/>
      <c r="E54" s="3"/>
      <c r="F54" s="3"/>
      <c r="G54" s="3"/>
      <c r="H54" s="3"/>
      <c r="I54" s="3"/>
      <c r="J54" s="3"/>
      <c r="K54" s="3"/>
      <c r="U54">
        <f>'All Recyclables'!O14+Refuse!O14</f>
        <v>11683.97</v>
      </c>
      <c r="V54">
        <f>'All Recyclables'!P14+Refuse!P14</f>
        <v>11860.050000000001</v>
      </c>
      <c r="W54">
        <f>'All Recyclables'!Q14+Refuse!Q14</f>
        <v>11738.27</v>
      </c>
      <c r="X54">
        <f>'All Recyclables'!R14+Refuse!R14</f>
        <v>10966.619999999999</v>
      </c>
      <c r="Y54">
        <f>'All Recyclables'!S14+Refuse!S14</f>
        <v>10485.050000000001</v>
      </c>
      <c r="Z54">
        <f>'All Recyclables'!T14+Refuse!T14</f>
        <v>8986.77</v>
      </c>
      <c r="AA54">
        <f>'All Recyclables'!U14+Refuse!U14</f>
        <v>9045.26</v>
      </c>
      <c r="AB54">
        <f>'All Recyclables'!V14+Refuse!V14</f>
        <v>8851.0699999999979</v>
      </c>
      <c r="AC54">
        <f>'All Recyclables'!W14+Refuse!W14</f>
        <v>8814.67</v>
      </c>
      <c r="AD54">
        <f>'All Recyclables'!X14+Refuse!X14</f>
        <v>8799.7199999999993</v>
      </c>
      <c r="AE54">
        <f>'All Recyclables'!Y14+Refuse!Y14</f>
        <v>8469.9599999999991</v>
      </c>
      <c r="AF54">
        <f>'All Recyclables'!Z14+Refuse!Z14</f>
        <v>8599.4700000000012</v>
      </c>
      <c r="AG54">
        <f>'All Recyclables'!AA14+Refuse!AA14</f>
        <v>8658.39</v>
      </c>
      <c r="AH54">
        <f>'All Recyclables'!AB14+Refuse!AB14</f>
        <v>8602.61</v>
      </c>
      <c r="AI54">
        <f>'All Recyclables'!AC14+Refuse!AC14</f>
        <v>8626.09</v>
      </c>
      <c r="AJ54">
        <f>'All Recyclables'!AD14+Refuse!AD14</f>
        <v>8516.25</v>
      </c>
      <c r="AK54">
        <f>'All Recyclables'!AE14+Refuse!AE14</f>
        <v>8403.07</v>
      </c>
      <c r="AL54">
        <f>'All Recyclables'!AF14+Refuse!AF14</f>
        <v>11535.3</v>
      </c>
    </row>
    <row r="55" spans="1:38" ht="15" customHeight="1" x14ac:dyDescent="0.25">
      <c r="A55" s="3">
        <v>12</v>
      </c>
      <c r="B55" s="3"/>
      <c r="C55" s="3"/>
      <c r="D55" s="3"/>
      <c r="E55" s="3"/>
      <c r="F55" s="3"/>
      <c r="G55" s="3"/>
      <c r="H55" s="3"/>
      <c r="I55" s="3"/>
      <c r="J55" s="3"/>
      <c r="K55" s="3"/>
      <c r="U55">
        <f>'All Recyclables'!O15+Refuse!O15</f>
        <v>8438.77</v>
      </c>
      <c r="V55">
        <f>'All Recyclables'!P15+Refuse!P15</f>
        <v>8702.25</v>
      </c>
      <c r="W55">
        <f>'All Recyclables'!Q15+Refuse!Q15</f>
        <v>8388.75</v>
      </c>
      <c r="X55">
        <f>'All Recyclables'!R15+Refuse!R15</f>
        <v>8280.56</v>
      </c>
      <c r="Y55">
        <f>'All Recyclables'!S15+Refuse!S15</f>
        <v>7703.18</v>
      </c>
      <c r="Z55">
        <f>'All Recyclables'!T15+Refuse!T15</f>
        <v>7342.04</v>
      </c>
      <c r="AA55">
        <f>'All Recyclables'!U15+Refuse!U15</f>
        <v>5801.35</v>
      </c>
      <c r="AB55">
        <f>'All Recyclables'!V15+Refuse!V15</f>
        <v>5818.2299999999987</v>
      </c>
      <c r="AC55">
        <f>'All Recyclables'!W15+Refuse!W15</f>
        <v>5781.23</v>
      </c>
      <c r="AD55">
        <f>'All Recyclables'!X15+Refuse!X15</f>
        <v>5826.36</v>
      </c>
      <c r="AE55">
        <f>'All Recyclables'!Y15+Refuse!Y15</f>
        <v>5696.88</v>
      </c>
      <c r="AF55">
        <f>'All Recyclables'!Z15+Refuse!Z15</f>
        <v>5944.6100000000006</v>
      </c>
      <c r="AG55">
        <f>'All Recyclables'!AA15+Refuse!AA15</f>
        <v>5742.13</v>
      </c>
      <c r="AH55">
        <f>'All Recyclables'!AB15+Refuse!AB15</f>
        <v>6042.3899999999994</v>
      </c>
      <c r="AI55">
        <f>'All Recyclables'!AC15+Refuse!AC15</f>
        <v>6247.74</v>
      </c>
      <c r="AJ55">
        <f>'All Recyclables'!AD15+Refuse!AD15</f>
        <v>6132.88</v>
      </c>
      <c r="AK55">
        <f>'All Recyclables'!AE15+Refuse!AE15</f>
        <v>6388.4000000000005</v>
      </c>
      <c r="AL55">
        <f>'All Recyclables'!AF15+Refuse!AF15</f>
        <v>7059.75</v>
      </c>
    </row>
    <row r="56" spans="1:38" ht="15" customHeight="1" x14ac:dyDescent="0.25">
      <c r="A56" s="3">
        <v>13</v>
      </c>
      <c r="B56" s="3"/>
      <c r="C56" s="3"/>
      <c r="D56" s="3"/>
      <c r="E56" s="3"/>
      <c r="F56" s="3"/>
      <c r="G56" s="3"/>
      <c r="H56" s="3"/>
      <c r="I56" s="3"/>
      <c r="J56" s="3"/>
      <c r="K56" s="3"/>
      <c r="U56">
        <f>'All Recyclables'!O16+Refuse!O16</f>
        <v>8620.67</v>
      </c>
      <c r="V56">
        <f>'All Recyclables'!P16+Refuse!P16</f>
        <v>9069.8599999999988</v>
      </c>
      <c r="W56">
        <f>'All Recyclables'!Q16+Refuse!Q16</f>
        <v>8337.91</v>
      </c>
      <c r="X56">
        <f>'All Recyclables'!R16+Refuse!R16</f>
        <v>8296.34</v>
      </c>
      <c r="Y56">
        <f>'All Recyclables'!S16+Refuse!S16</f>
        <v>7603.5700000000015</v>
      </c>
      <c r="Z56">
        <f>'All Recyclables'!T16+Refuse!T16</f>
        <v>7443.66</v>
      </c>
      <c r="AA56">
        <f>'All Recyclables'!U16+Refuse!U16</f>
        <v>7721.62</v>
      </c>
      <c r="AB56">
        <f>'All Recyclables'!V16+Refuse!V16</f>
        <v>7861.8499999999995</v>
      </c>
      <c r="AC56">
        <f>'All Recyclables'!W16+Refuse!W16</f>
        <v>7216.98</v>
      </c>
      <c r="AD56">
        <f>'All Recyclables'!X16+Refuse!X16</f>
        <v>7072.27</v>
      </c>
      <c r="AE56">
        <f>'All Recyclables'!Y16+Refuse!Y16</f>
        <v>7036.42</v>
      </c>
      <c r="AF56">
        <f>'All Recyclables'!Z16+Refuse!Z16</f>
        <v>7269.06</v>
      </c>
      <c r="AG56">
        <f>'All Recyclables'!AA16+Refuse!AA16</f>
        <v>7153.1</v>
      </c>
      <c r="AH56">
        <f>'All Recyclables'!AB16+Refuse!AB16</f>
        <v>7179.84</v>
      </c>
      <c r="AI56">
        <f>'All Recyclables'!AC16+Refuse!AC16</f>
        <v>7235.37</v>
      </c>
      <c r="AJ56">
        <f>'All Recyclables'!AD16+Refuse!AD16</f>
        <v>7516.78</v>
      </c>
      <c r="AK56">
        <f>'All Recyclables'!AE16+Refuse!AE16</f>
        <v>7109.6399999999994</v>
      </c>
      <c r="AL56">
        <f>'All Recyclables'!AF16+Refuse!AF16</f>
        <v>8427.44</v>
      </c>
    </row>
    <row r="57" spans="1:38" ht="15" customHeight="1" x14ac:dyDescent="0.25">
      <c r="A57" s="3">
        <v>14</v>
      </c>
      <c r="B57" s="3"/>
      <c r="C57" s="3"/>
      <c r="D57" s="3"/>
      <c r="E57" s="3"/>
      <c r="F57" s="3"/>
      <c r="G57" s="3"/>
      <c r="H57" s="3"/>
      <c r="I57" s="3"/>
      <c r="J57" s="3"/>
      <c r="K57" s="3"/>
      <c r="U57">
        <f>'All Recyclables'!O17+Refuse!O17</f>
        <v>11058.69</v>
      </c>
      <c r="V57">
        <f>'All Recyclables'!P17+Refuse!P17</f>
        <v>11443.93</v>
      </c>
      <c r="W57">
        <f>'All Recyclables'!Q17+Refuse!Q17</f>
        <v>11428.550000000001</v>
      </c>
      <c r="X57">
        <f>'All Recyclables'!R17+Refuse!R17</f>
        <v>11183.409999999998</v>
      </c>
      <c r="Y57">
        <f>'All Recyclables'!S17+Refuse!S17</f>
        <v>10613.639999999998</v>
      </c>
      <c r="Z57">
        <f>'All Recyclables'!T17+Refuse!T17</f>
        <v>11294.4</v>
      </c>
      <c r="AA57">
        <f>'All Recyclables'!U17+Refuse!U17</f>
        <v>9681.64</v>
      </c>
      <c r="AB57">
        <f>'All Recyclables'!V17+Refuse!V17</f>
        <v>9703.25</v>
      </c>
      <c r="AC57">
        <f>'All Recyclables'!W17+Refuse!W17</f>
        <v>9697.9499999999989</v>
      </c>
      <c r="AD57">
        <f>'All Recyclables'!X17+Refuse!X17</f>
        <v>9372.4700000000012</v>
      </c>
      <c r="AE57">
        <f>'All Recyclables'!Y17+Refuse!Y17</f>
        <v>9303.2199999999993</v>
      </c>
      <c r="AF57">
        <f>'All Recyclables'!Z17+Refuse!Z17</f>
        <v>9275.1200000000008</v>
      </c>
      <c r="AG57">
        <f>'All Recyclables'!AA17+Refuse!AA17</f>
        <v>9621.619999999999</v>
      </c>
      <c r="AH57">
        <f>'All Recyclables'!AB17+Refuse!AB17</f>
        <v>9658.66</v>
      </c>
      <c r="AI57">
        <f>'All Recyclables'!AC17+Refuse!AC17</f>
        <v>9535.5300000000007</v>
      </c>
      <c r="AJ57">
        <f>'All Recyclables'!AD17+Refuse!AD17</f>
        <v>9720.4000000000015</v>
      </c>
      <c r="AK57">
        <f>'All Recyclables'!AE17+Refuse!AE17</f>
        <v>9994.4000000000015</v>
      </c>
      <c r="AL57">
        <f>'All Recyclables'!AF17+Refuse!AF17</f>
        <v>11385.15</v>
      </c>
    </row>
    <row r="58" spans="1:38" ht="15" customHeight="1" x14ac:dyDescent="0.25">
      <c r="A58" s="3">
        <v>15</v>
      </c>
      <c r="B58" s="3"/>
      <c r="C58" s="3"/>
      <c r="D58" s="3"/>
      <c r="E58" s="3"/>
      <c r="F58" s="3"/>
      <c r="G58" s="3"/>
      <c r="H58" s="3"/>
      <c r="I58" s="3"/>
      <c r="J58" s="3"/>
      <c r="K58" s="3"/>
      <c r="U58">
        <f>'All Recyclables'!O18+Refuse!O18</f>
        <v>6895.35</v>
      </c>
      <c r="V58">
        <f>'All Recyclables'!P18+Refuse!P18</f>
        <v>7456.63</v>
      </c>
      <c r="W58">
        <f>'All Recyclables'!Q18+Refuse!Q18</f>
        <v>7397.33</v>
      </c>
      <c r="X58">
        <f>'All Recyclables'!R18+Refuse!R18</f>
        <v>6969.16</v>
      </c>
      <c r="Y58">
        <f>'All Recyclables'!S18+Refuse!S18</f>
        <v>6835.8599999999988</v>
      </c>
      <c r="Z58">
        <f>'All Recyclables'!T18+Refuse!T18</f>
        <v>6632.01</v>
      </c>
      <c r="AA58">
        <f>'All Recyclables'!U18+Refuse!U18</f>
        <v>6471.9900000000007</v>
      </c>
      <c r="AB58">
        <f>'All Recyclables'!V18+Refuse!V18</f>
        <v>6207.9499999999989</v>
      </c>
      <c r="AC58">
        <f>'All Recyclables'!W18+Refuse!W18</f>
        <v>6198.5999999999995</v>
      </c>
      <c r="AD58">
        <f>'All Recyclables'!X18+Refuse!X18</f>
        <v>6245.77</v>
      </c>
      <c r="AE58">
        <f>'All Recyclables'!Y18+Refuse!Y18</f>
        <v>6020.62</v>
      </c>
      <c r="AF58">
        <f>'All Recyclables'!Z18+Refuse!Z18</f>
        <v>6158.12</v>
      </c>
      <c r="AG58">
        <f>'All Recyclables'!AA18+Refuse!AA18</f>
        <v>6132.89</v>
      </c>
      <c r="AH58">
        <f>'All Recyclables'!AB18+Refuse!AB18</f>
        <v>6259.54</v>
      </c>
      <c r="AI58">
        <f>'All Recyclables'!AC18+Refuse!AC18</f>
        <v>6357.4400000000005</v>
      </c>
      <c r="AJ58">
        <f>'All Recyclables'!AD18+Refuse!AD18</f>
        <v>6750.9000000000005</v>
      </c>
      <c r="AK58">
        <f>'All Recyclables'!AE18+Refuse!AE18</f>
        <v>6589.51</v>
      </c>
      <c r="AL58">
        <f>'All Recyclables'!AF18+Refuse!AF18</f>
        <v>7133.83</v>
      </c>
    </row>
    <row r="59" spans="1:38" ht="15" customHeight="1" x14ac:dyDescent="0.25">
      <c r="A59" s="3">
        <v>16</v>
      </c>
      <c r="B59" s="3"/>
      <c r="C59" s="3"/>
      <c r="D59" s="3"/>
      <c r="E59" s="3"/>
      <c r="F59" s="3"/>
      <c r="G59" s="3"/>
      <c r="H59" s="3"/>
      <c r="I59" s="3"/>
      <c r="J59" s="3"/>
      <c r="K59" s="3"/>
      <c r="U59">
        <f>'All Recyclables'!O19+Refuse!O19</f>
        <v>5598.08</v>
      </c>
      <c r="V59">
        <f>'All Recyclables'!P19+Refuse!P19</f>
        <v>5849.6400000000012</v>
      </c>
      <c r="W59">
        <f>'All Recyclables'!Q19+Refuse!Q19</f>
        <v>5913.54</v>
      </c>
      <c r="X59">
        <f>'All Recyclables'!R19+Refuse!R19</f>
        <v>5957.66</v>
      </c>
      <c r="Y59">
        <f>'All Recyclables'!S19+Refuse!S19</f>
        <v>5078.3399999999992</v>
      </c>
      <c r="Z59">
        <f>'All Recyclables'!T19+Refuse!T19</f>
        <v>4701.9100000000008</v>
      </c>
      <c r="AA59">
        <f>'All Recyclables'!U19+Refuse!U19</f>
        <v>5339.88</v>
      </c>
      <c r="AB59">
        <f>'All Recyclables'!V19+Refuse!V19</f>
        <v>5386.6399999999994</v>
      </c>
      <c r="AC59">
        <f>'All Recyclables'!W19+Refuse!W19</f>
        <v>5406.06</v>
      </c>
      <c r="AD59">
        <f>'All Recyclables'!X19+Refuse!X19</f>
        <v>5355.4699999999993</v>
      </c>
      <c r="AE59">
        <f>'All Recyclables'!Y19+Refuse!Y19</f>
        <v>5377.8</v>
      </c>
      <c r="AF59">
        <f>'All Recyclables'!Z19+Refuse!Z19</f>
        <v>5327.51</v>
      </c>
      <c r="AG59">
        <f>'All Recyclables'!AA19+Refuse!AA19</f>
        <v>5403.55</v>
      </c>
      <c r="AH59">
        <f>'All Recyclables'!AB19+Refuse!AB19</f>
        <v>5586.77</v>
      </c>
      <c r="AI59">
        <f>'All Recyclables'!AC19+Refuse!AC19</f>
        <v>5546.0400000000009</v>
      </c>
      <c r="AJ59">
        <f>'All Recyclables'!AD19+Refuse!AD19</f>
        <v>5835.3499999999995</v>
      </c>
      <c r="AK59">
        <f>'All Recyclables'!AE19+Refuse!AE19</f>
        <v>5709.0099999999993</v>
      </c>
      <c r="AL59">
        <f>'All Recyclables'!AF19+Refuse!AF19</f>
        <v>6399.5499999999993</v>
      </c>
    </row>
    <row r="60" spans="1:38" ht="15" customHeight="1" x14ac:dyDescent="0.25">
      <c r="A60" s="3">
        <v>17</v>
      </c>
      <c r="B60" s="3"/>
      <c r="C60" s="3"/>
      <c r="D60" s="3"/>
      <c r="E60" s="3"/>
      <c r="F60" s="3"/>
      <c r="G60" s="3"/>
      <c r="H60" s="3"/>
      <c r="I60" s="3"/>
      <c r="J60" s="3"/>
      <c r="K60" s="3"/>
      <c r="U60">
        <f>'All Recyclables'!O20+Refuse!O20</f>
        <v>9676.9800000000014</v>
      </c>
      <c r="V60">
        <f>'All Recyclables'!P20+Refuse!P20</f>
        <v>10017.02</v>
      </c>
      <c r="W60">
        <f>'All Recyclables'!Q20+Refuse!Q20</f>
        <v>9944.0999999999985</v>
      </c>
      <c r="X60">
        <f>'All Recyclables'!R20+Refuse!R20</f>
        <v>9790.41</v>
      </c>
      <c r="Y60">
        <f>'All Recyclables'!S20+Refuse!S20</f>
        <v>8923.24</v>
      </c>
      <c r="Z60">
        <f>'All Recyclables'!T20+Refuse!T20</f>
        <v>8428.3300000000017</v>
      </c>
      <c r="AA60">
        <f>'All Recyclables'!U20+Refuse!U20</f>
        <v>7886.5999999999995</v>
      </c>
      <c r="AB60">
        <f>'All Recyclables'!V20+Refuse!V20</f>
        <v>7529.21</v>
      </c>
      <c r="AC60">
        <f>'All Recyclables'!W20+Refuse!W20</f>
        <v>7465.8099999999986</v>
      </c>
      <c r="AD60">
        <f>'All Recyclables'!X20+Refuse!X20</f>
        <v>7275.68</v>
      </c>
      <c r="AE60">
        <f>'All Recyclables'!Y20+Refuse!Y20</f>
        <v>7177.7699999999995</v>
      </c>
      <c r="AF60">
        <f>'All Recyclables'!Z20+Refuse!Z20</f>
        <v>7365.0300000000007</v>
      </c>
      <c r="AG60">
        <f>'All Recyclables'!AA20+Refuse!AA20</f>
        <v>7105.6200000000008</v>
      </c>
      <c r="AH60">
        <f>'All Recyclables'!AB20+Refuse!AB20</f>
        <v>7098.45</v>
      </c>
      <c r="AI60">
        <f>'All Recyclables'!AC20+Refuse!AC20</f>
        <v>7210.27</v>
      </c>
      <c r="AJ60">
        <f>'All Recyclables'!AD20+Refuse!AD20</f>
        <v>7296.96</v>
      </c>
      <c r="AK60">
        <f>'All Recyclables'!AE20+Refuse!AE20</f>
        <v>7363.8799999999992</v>
      </c>
      <c r="AL60">
        <f>'All Recyclables'!AF20+Refuse!AF20</f>
        <v>8237.4699999999993</v>
      </c>
    </row>
    <row r="61" spans="1:38" ht="15" customHeight="1" x14ac:dyDescent="0.25">
      <c r="A61" s="3">
        <v>18</v>
      </c>
      <c r="B61" s="3"/>
      <c r="C61" s="3"/>
      <c r="D61" s="3"/>
      <c r="E61" s="3"/>
      <c r="F61" s="3"/>
      <c r="G61" s="3"/>
      <c r="H61" s="3"/>
      <c r="I61" s="3"/>
      <c r="J61" s="3"/>
      <c r="K61" s="3"/>
      <c r="U61">
        <f>'All Recyclables'!O21+Refuse!O21</f>
        <v>9410.31</v>
      </c>
      <c r="V61">
        <f>'All Recyclables'!P21+Refuse!P21</f>
        <v>9460.1899999999987</v>
      </c>
      <c r="W61">
        <f>'All Recyclables'!Q21+Refuse!Q21</f>
        <v>9203.02</v>
      </c>
      <c r="X61">
        <f>'All Recyclables'!R21+Refuse!R21</f>
        <v>9057.24</v>
      </c>
      <c r="Y61">
        <f>'All Recyclables'!S21+Refuse!S21</f>
        <v>8562.57</v>
      </c>
      <c r="Z61">
        <f>'All Recyclables'!T21+Refuse!T21</f>
        <v>8305.7999999999993</v>
      </c>
      <c r="AA61">
        <f>'All Recyclables'!U21+Refuse!U21</f>
        <v>8023.5</v>
      </c>
      <c r="AB61">
        <f>'All Recyclables'!V21+Refuse!V21</f>
        <v>7912.42</v>
      </c>
      <c r="AC61">
        <f>'All Recyclables'!W21+Refuse!W21</f>
        <v>7867.3799999999992</v>
      </c>
      <c r="AD61">
        <f>'All Recyclables'!X21+Refuse!X21</f>
        <v>8000.54</v>
      </c>
      <c r="AE61">
        <f>'All Recyclables'!Y21+Refuse!Y21</f>
        <v>7959.81</v>
      </c>
      <c r="AF61">
        <f>'All Recyclables'!Z21+Refuse!Z21</f>
        <v>8043.21</v>
      </c>
      <c r="AG61">
        <f>'All Recyclables'!AA21+Refuse!AA21</f>
        <v>7845.1799999999994</v>
      </c>
      <c r="AH61">
        <f>'All Recyclables'!AB21+Refuse!AB21</f>
        <v>7814.11</v>
      </c>
      <c r="AI61">
        <f>'All Recyclables'!AC21+Refuse!AC21</f>
        <v>8020.59</v>
      </c>
      <c r="AJ61">
        <f>'All Recyclables'!AD21+Refuse!AD21</f>
        <v>7890.22</v>
      </c>
      <c r="AK61">
        <f>'All Recyclables'!AE21+Refuse!AE21</f>
        <v>7994.8099999999995</v>
      </c>
      <c r="AL61">
        <f>'All Recyclables'!AF21+Refuse!AF21</f>
        <v>8876.68</v>
      </c>
    </row>
    <row r="62" spans="1:38" ht="15" customHeight="1" x14ac:dyDescent="0.25">
      <c r="A62" s="3">
        <v>19</v>
      </c>
      <c r="B62" s="3"/>
      <c r="C62" s="3"/>
      <c r="D62" s="3"/>
      <c r="E62" s="3"/>
      <c r="F62" s="3"/>
      <c r="G62" s="3"/>
      <c r="H62" s="3"/>
      <c r="I62" s="3"/>
      <c r="J62" s="3"/>
      <c r="K62" s="3"/>
      <c r="U62">
        <f>'All Recyclables'!O22+Refuse!O22</f>
        <v>5035.03</v>
      </c>
      <c r="V62">
        <f>'All Recyclables'!P22+Refuse!P22</f>
        <v>5142.4000000000005</v>
      </c>
      <c r="W62">
        <f>'All Recyclables'!Q22+Refuse!Q22</f>
        <v>4935.57</v>
      </c>
      <c r="X62">
        <f>'All Recyclables'!R22+Refuse!R22</f>
        <v>5092.1400000000003</v>
      </c>
      <c r="Y62">
        <f>'All Recyclables'!S22+Refuse!S22</f>
        <v>4658.2299999999996</v>
      </c>
      <c r="Z62">
        <f>'All Recyclables'!T22+Refuse!T22</f>
        <v>4565.01</v>
      </c>
      <c r="AA62">
        <f>'All Recyclables'!U22+Refuse!U22</f>
        <v>4541.37</v>
      </c>
      <c r="AB62">
        <f>'All Recyclables'!V22+Refuse!V22</f>
        <v>4272.67</v>
      </c>
      <c r="AC62">
        <f>'All Recyclables'!W22+Refuse!W22</f>
        <v>4293.74</v>
      </c>
      <c r="AD62">
        <f>'All Recyclables'!X22+Refuse!X22</f>
        <v>4137.34</v>
      </c>
      <c r="AE62">
        <f>'All Recyclables'!Y22+Refuse!Y22</f>
        <v>4095.1800000000003</v>
      </c>
      <c r="AF62">
        <f>'All Recyclables'!Z22+Refuse!Z22</f>
        <v>4249.4799999999996</v>
      </c>
      <c r="AG62">
        <f>'All Recyclables'!AA22+Refuse!AA22</f>
        <v>4013.04</v>
      </c>
      <c r="AH62">
        <f>'All Recyclables'!AB22+Refuse!AB22</f>
        <v>4088.32</v>
      </c>
      <c r="AI62">
        <f>'All Recyclables'!AC22+Refuse!AC22</f>
        <v>4210.1000000000004</v>
      </c>
      <c r="AJ62">
        <f>'All Recyclables'!AD22+Refuse!AD22</f>
        <v>4598.09</v>
      </c>
      <c r="AK62">
        <f>'All Recyclables'!AE22+Refuse!AE22</f>
        <v>4524.88</v>
      </c>
      <c r="AL62">
        <f>'All Recyclables'!AF22+Refuse!AF22</f>
        <v>5292.88</v>
      </c>
    </row>
    <row r="63" spans="1:38" ht="15" customHeight="1" x14ac:dyDescent="0.25">
      <c r="A63" s="3">
        <v>20</v>
      </c>
      <c r="B63" s="3"/>
      <c r="C63" s="3"/>
      <c r="D63" s="3"/>
      <c r="E63" s="3"/>
      <c r="F63" s="3"/>
      <c r="G63" s="3"/>
      <c r="H63" s="3"/>
      <c r="I63" s="3"/>
      <c r="J63" s="3"/>
      <c r="K63" s="3"/>
      <c r="U63">
        <f>'All Recyclables'!O23+Refuse!O23</f>
        <v>11190.48</v>
      </c>
      <c r="V63">
        <f>'All Recyclables'!P23+Refuse!P23</f>
        <v>11317.519999999999</v>
      </c>
      <c r="W63">
        <f>'All Recyclables'!Q23+Refuse!Q23</f>
        <v>10851.41</v>
      </c>
      <c r="X63">
        <f>'All Recyclables'!R23+Refuse!R23</f>
        <v>10694.98</v>
      </c>
      <c r="Y63">
        <f>'All Recyclables'!S23+Refuse!S23</f>
        <v>10161.390000000001</v>
      </c>
      <c r="Z63">
        <f>'All Recyclables'!T23+Refuse!T23</f>
        <v>9731.17</v>
      </c>
      <c r="AA63">
        <f>'All Recyclables'!U23+Refuse!U23</f>
        <v>9277.08</v>
      </c>
      <c r="AB63">
        <f>'All Recyclables'!V23+Refuse!V23</f>
        <v>9337.4599999999973</v>
      </c>
      <c r="AC63">
        <f>'All Recyclables'!W23+Refuse!W23</f>
        <v>9563.27</v>
      </c>
      <c r="AD63">
        <f>'All Recyclables'!X23+Refuse!X23</f>
        <v>9132.94</v>
      </c>
      <c r="AE63">
        <f>'All Recyclables'!Y23+Refuse!Y23</f>
        <v>9208.61</v>
      </c>
      <c r="AF63">
        <f>'All Recyclables'!Z23+Refuse!Z23</f>
        <v>9595.4</v>
      </c>
      <c r="AG63">
        <f>'All Recyclables'!AA23+Refuse!AA23</f>
        <v>9433.4500000000007</v>
      </c>
      <c r="AH63">
        <f>'All Recyclables'!AB23+Refuse!AB23</f>
        <v>9490.2199999999993</v>
      </c>
      <c r="AI63">
        <f>'All Recyclables'!AC23+Refuse!AC23</f>
        <v>9639.75</v>
      </c>
      <c r="AJ63">
        <f>'All Recyclables'!AD23+Refuse!AD23</f>
        <v>9450.94</v>
      </c>
      <c r="AK63">
        <f>'All Recyclables'!AE23+Refuse!AE23</f>
        <v>9919.6099999999988</v>
      </c>
      <c r="AL63">
        <f>'All Recyclables'!AF23+Refuse!AF23</f>
        <v>10490.71</v>
      </c>
    </row>
    <row r="64" spans="1:38" ht="15" customHeight="1" x14ac:dyDescent="0.25">
      <c r="A64" s="3">
        <v>21</v>
      </c>
      <c r="B64" s="3"/>
      <c r="C64" s="3"/>
      <c r="D64" s="3"/>
      <c r="E64" s="3"/>
      <c r="F64" s="3"/>
      <c r="G64" s="3"/>
      <c r="H64" s="3"/>
      <c r="I64" s="3"/>
      <c r="J64" s="3"/>
      <c r="K64" s="3"/>
      <c r="U64">
        <f>'All Recyclables'!O24+Refuse!O24</f>
        <v>4323.97</v>
      </c>
      <c r="V64">
        <f>'All Recyclables'!P24+Refuse!P24</f>
        <v>3976.9000000000005</v>
      </c>
      <c r="W64">
        <f>'All Recyclables'!Q24+Refuse!Q24</f>
        <v>4337.07</v>
      </c>
      <c r="X64">
        <f>'All Recyclables'!R24+Refuse!R24</f>
        <v>4423.1099999999997</v>
      </c>
      <c r="Y64">
        <f>'All Recyclables'!S24+Refuse!S24</f>
        <v>4283.82</v>
      </c>
      <c r="Z64">
        <f>'All Recyclables'!T24+Refuse!T24</f>
        <v>4216.1600000000008</v>
      </c>
      <c r="AA64">
        <f>'All Recyclables'!U24+Refuse!U24</f>
        <v>4407.1899999999996</v>
      </c>
      <c r="AB64">
        <f>'All Recyclables'!V24+Refuse!V24</f>
        <v>4312.24</v>
      </c>
      <c r="AC64">
        <f>'All Recyclables'!W24+Refuse!W24</f>
        <v>4288.6899999999996</v>
      </c>
      <c r="AD64">
        <f>'All Recyclables'!X24+Refuse!X24</f>
        <v>4256.05</v>
      </c>
      <c r="AE64">
        <f>'All Recyclables'!Y24+Refuse!Y24</f>
        <v>4115.18</v>
      </c>
      <c r="AF64">
        <f>'All Recyclables'!Z24+Refuse!Z24</f>
        <v>4221.8500000000004</v>
      </c>
      <c r="AG64">
        <f>'All Recyclables'!AA24+Refuse!AA24</f>
        <v>4232.95</v>
      </c>
      <c r="AH64">
        <f>'All Recyclables'!AB24+Refuse!AB24</f>
        <v>4309.3500000000004</v>
      </c>
      <c r="AI64">
        <f>'All Recyclables'!AC24+Refuse!AC24</f>
        <v>4372.42</v>
      </c>
      <c r="AJ64">
        <f>'All Recyclables'!AD24+Refuse!AD24</f>
        <v>4488.18</v>
      </c>
      <c r="AK64">
        <f>'All Recyclables'!AE24+Refuse!AE24</f>
        <v>4260.3</v>
      </c>
      <c r="AL64">
        <f>'All Recyclables'!AF24+Refuse!AF24</f>
        <v>4646.99</v>
      </c>
    </row>
    <row r="65" spans="1:38" ht="15" customHeight="1" x14ac:dyDescent="0.25">
      <c r="A65" s="3">
        <v>22</v>
      </c>
      <c r="B65" s="3"/>
      <c r="C65" s="3"/>
      <c r="D65" s="3"/>
      <c r="E65" s="3"/>
      <c r="F65" s="3"/>
      <c r="G65" s="3"/>
      <c r="H65" s="3"/>
      <c r="I65" s="3"/>
      <c r="J65" s="3"/>
      <c r="K65" s="3"/>
      <c r="U65">
        <f>'All Recyclables'!O25+Refuse!O25</f>
        <v>6500.7400000000007</v>
      </c>
      <c r="V65">
        <f>'All Recyclables'!P25+Refuse!P25</f>
        <v>6658.7000000000007</v>
      </c>
      <c r="W65">
        <f>'All Recyclables'!Q25+Refuse!Q25</f>
        <v>6592.4000000000005</v>
      </c>
      <c r="X65">
        <f>'All Recyclables'!R25+Refuse!R25</f>
        <v>6883.7699999999986</v>
      </c>
      <c r="Y65">
        <f>'All Recyclables'!S25+Refuse!S25</f>
        <v>6169.2599999999993</v>
      </c>
      <c r="Z65">
        <f>'All Recyclables'!T25+Refuse!T25</f>
        <v>6177.0600000000013</v>
      </c>
      <c r="AA65">
        <f>'All Recyclables'!U25+Refuse!U25</f>
        <v>5757.15</v>
      </c>
      <c r="AB65">
        <f>'All Recyclables'!V25+Refuse!V25</f>
        <v>5239.5600000000004</v>
      </c>
      <c r="AC65">
        <f>'All Recyclables'!W25+Refuse!W25</f>
        <v>5237.1699999999992</v>
      </c>
      <c r="AD65">
        <f>'All Recyclables'!X25+Refuse!X25</f>
        <v>4769.34</v>
      </c>
      <c r="AE65">
        <f>'All Recyclables'!Y25+Refuse!Y25</f>
        <v>4994.5200000000004</v>
      </c>
      <c r="AF65">
        <f>'All Recyclables'!Z25+Refuse!Z25</f>
        <v>5601.97</v>
      </c>
      <c r="AG65">
        <f>'All Recyclables'!AA25+Refuse!AA25</f>
        <v>5422.97</v>
      </c>
      <c r="AH65">
        <f>'All Recyclables'!AB25+Refuse!AB25</f>
        <v>5528.24</v>
      </c>
      <c r="AI65">
        <f>'All Recyclables'!AC25+Refuse!AC25</f>
        <v>5613.5300000000007</v>
      </c>
      <c r="AJ65">
        <f>'All Recyclables'!AD25+Refuse!AD25</f>
        <v>5922.53</v>
      </c>
      <c r="AK65">
        <f>'All Recyclables'!AE25+Refuse!AE25</f>
        <v>4234.8999999999996</v>
      </c>
      <c r="AL65">
        <f>'All Recyclables'!AF25+Refuse!AF25</f>
        <v>5003.3300000000008</v>
      </c>
    </row>
    <row r="66" spans="1:38" ht="15" customHeight="1" x14ac:dyDescent="0.25">
      <c r="A66" s="3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U66">
        <f>'All Recyclables'!O26+Refuse!O26</f>
        <v>3936.07</v>
      </c>
      <c r="V66">
        <f>'All Recyclables'!P26+Refuse!P26</f>
        <v>4095.4299999999994</v>
      </c>
      <c r="W66">
        <f>'All Recyclables'!Q26+Refuse!Q26</f>
        <v>4139.5</v>
      </c>
      <c r="X66">
        <f>'All Recyclables'!R26+Refuse!R26</f>
        <v>4278.8399999999992</v>
      </c>
      <c r="Y66">
        <f>'All Recyclables'!S26+Refuse!S26</f>
        <v>4105.33</v>
      </c>
      <c r="Z66">
        <f>'All Recyclables'!T26+Refuse!T26</f>
        <v>3970.6600000000003</v>
      </c>
      <c r="AA66">
        <f>'All Recyclables'!U26+Refuse!U26</f>
        <v>3812.1</v>
      </c>
      <c r="AB66">
        <f>'All Recyclables'!V26+Refuse!V26</f>
        <v>3750.14</v>
      </c>
      <c r="AC66">
        <f>'All Recyclables'!W26+Refuse!W26</f>
        <v>3813.27</v>
      </c>
      <c r="AD66">
        <f>'All Recyclables'!X26+Refuse!X26</f>
        <v>3609.02</v>
      </c>
      <c r="AE66">
        <f>'All Recyclables'!Y26+Refuse!Y26</f>
        <v>3566.13</v>
      </c>
      <c r="AF66">
        <f>'All Recyclables'!Z26+Refuse!Z26</f>
        <v>3613.9300000000003</v>
      </c>
      <c r="AG66">
        <f>'All Recyclables'!AA26+Refuse!AA26</f>
        <v>3778.5499999999997</v>
      </c>
      <c r="AH66">
        <f>'All Recyclables'!AB26+Refuse!AB26</f>
        <v>3877.84</v>
      </c>
      <c r="AI66">
        <f>'All Recyclables'!AC26+Refuse!AC26</f>
        <v>3870.52</v>
      </c>
      <c r="AJ66">
        <f>'All Recyclables'!AD26+Refuse!AD26</f>
        <v>3971.19</v>
      </c>
      <c r="AK66">
        <f>'All Recyclables'!AE26+Refuse!AE26</f>
        <v>4841.68</v>
      </c>
      <c r="AL66">
        <f>'All Recyclables'!AF26+Refuse!AF26</f>
        <v>5656.39</v>
      </c>
    </row>
    <row r="67" spans="1:38" ht="15" customHeight="1" x14ac:dyDescent="0.25">
      <c r="A67" s="3">
        <v>24</v>
      </c>
      <c r="B67" s="3"/>
      <c r="C67" s="3"/>
      <c r="D67" s="3"/>
      <c r="E67" s="3"/>
      <c r="F67" s="3"/>
      <c r="G67" s="3"/>
      <c r="H67" s="3"/>
      <c r="I67" s="3"/>
      <c r="J67" s="3"/>
      <c r="K67" s="3"/>
      <c r="U67">
        <f>'All Recyclables'!O27+Refuse!O27</f>
        <v>528.74</v>
      </c>
      <c r="V67">
        <f>'All Recyclables'!P27+Refuse!P27</f>
        <v>1689.9299999999998</v>
      </c>
      <c r="W67">
        <f>'All Recyclables'!Q27+Refuse!Q27</f>
        <v>3055.21</v>
      </c>
      <c r="X67">
        <f>'All Recyclables'!R27+Refuse!R27</f>
        <v>3436.16</v>
      </c>
      <c r="Y67">
        <f>'All Recyclables'!S27+Refuse!S27</f>
        <v>3266.3</v>
      </c>
      <c r="Z67">
        <f>'All Recyclables'!T27+Refuse!T27</f>
        <v>3133.49</v>
      </c>
      <c r="AA67">
        <f>'All Recyclables'!U27+Refuse!U27</f>
        <v>2705.5299999999997</v>
      </c>
      <c r="AB67">
        <f>'All Recyclables'!V27+Refuse!V27</f>
        <v>2953.83</v>
      </c>
      <c r="AC67">
        <f>'All Recyclables'!W27+Refuse!W27</f>
        <v>2558.91</v>
      </c>
      <c r="AD67">
        <f>'All Recyclables'!X27+Refuse!X27</f>
        <v>2374.89</v>
      </c>
      <c r="AE67">
        <f>'All Recyclables'!Y27+Refuse!Y27</f>
        <v>2446.87</v>
      </c>
      <c r="AF67">
        <f>'All Recyclables'!Z27+Refuse!Z27</f>
        <v>2648.0699999999997</v>
      </c>
      <c r="AG67">
        <f>'All Recyclables'!AA27+Refuse!AA27</f>
        <v>3813.25</v>
      </c>
      <c r="AH67">
        <f>'All Recyclables'!AB27+Refuse!AB27</f>
        <v>3233.58</v>
      </c>
      <c r="AI67">
        <f>'All Recyclables'!AC27+Refuse!AC27</f>
        <v>2697.2299999999996</v>
      </c>
      <c r="AJ67">
        <f>'All Recyclables'!AD27+Refuse!AD27</f>
        <v>2575.11</v>
      </c>
      <c r="AK67">
        <f>'All Recyclables'!AE27+Refuse!AE27</f>
        <v>3043.54</v>
      </c>
      <c r="AL67">
        <f>'All Recyclables'!AF27+Refuse!AF27</f>
        <v>3381.58</v>
      </c>
    </row>
    <row r="68" spans="1:38" ht="15" customHeight="1" x14ac:dyDescent="0.25">
      <c r="A68" s="3">
        <v>25</v>
      </c>
      <c r="B68" s="3"/>
      <c r="C68" s="3"/>
      <c r="D68" s="3"/>
      <c r="E68" s="3"/>
      <c r="F68" s="3"/>
      <c r="G68" s="3"/>
      <c r="H68" s="3"/>
      <c r="I68" s="3"/>
      <c r="J68" s="3"/>
      <c r="K68" s="3"/>
      <c r="U68">
        <f>'All Recyclables'!O28+Refuse!O28</f>
        <v>5826.62</v>
      </c>
      <c r="V68">
        <f>'All Recyclables'!P28+Refuse!P28</f>
        <v>5608.11</v>
      </c>
      <c r="W68">
        <f>'All Recyclables'!Q28+Refuse!Q28</f>
        <v>5226.6599999999989</v>
      </c>
      <c r="X68">
        <f>'All Recyclables'!R28+Refuse!R28</f>
        <v>5411.73</v>
      </c>
      <c r="Y68">
        <f>'All Recyclables'!S28+Refuse!S28</f>
        <v>5690.7700000000013</v>
      </c>
      <c r="Z68">
        <f>'All Recyclables'!T28+Refuse!T28</f>
        <v>5082.5</v>
      </c>
      <c r="AA68">
        <f>'All Recyclables'!U28+Refuse!U28</f>
        <v>5287.29</v>
      </c>
      <c r="AB68">
        <f>'All Recyclables'!V28+Refuse!V28</f>
        <v>5096.2299999999996</v>
      </c>
      <c r="AC68">
        <f>'All Recyclables'!W28+Refuse!W28</f>
        <v>5039.7499999999991</v>
      </c>
      <c r="AD68">
        <f>'All Recyclables'!X28+Refuse!X28</f>
        <v>5022.22</v>
      </c>
      <c r="AE68">
        <f>'All Recyclables'!Y28+Refuse!Y28</f>
        <v>5716.5599999999995</v>
      </c>
      <c r="AF68">
        <f>'All Recyclables'!Z28+Refuse!Z28</f>
        <v>5573.95</v>
      </c>
      <c r="AG68">
        <f>'All Recyclables'!AA28+Refuse!AA28</f>
        <v>5580.2800000000007</v>
      </c>
      <c r="AH68">
        <f>'All Recyclables'!AB28+Refuse!AB28</f>
        <v>5238.92</v>
      </c>
      <c r="AI68">
        <f>'All Recyclables'!AC28+Refuse!AC28</f>
        <v>5566.6</v>
      </c>
      <c r="AJ68">
        <f>'All Recyclables'!AD28+Refuse!AD28</f>
        <v>5507.36</v>
      </c>
      <c r="AK68">
        <f>'All Recyclables'!AE28+Refuse!AE28</f>
        <v>5475.49</v>
      </c>
      <c r="AL68">
        <f>'All Recyclables'!AF28+Refuse!AF28</f>
        <v>5921.13</v>
      </c>
    </row>
    <row r="69" spans="1:38" ht="15" customHeight="1" x14ac:dyDescent="0.25">
      <c r="A69" s="3">
        <v>26</v>
      </c>
      <c r="B69" s="3"/>
      <c r="C69" s="3"/>
      <c r="D69" s="3"/>
      <c r="E69" s="3"/>
      <c r="F69" s="3"/>
      <c r="G69" s="3"/>
      <c r="H69" s="3"/>
      <c r="I69" s="3"/>
      <c r="J69" s="3"/>
      <c r="K69" s="3"/>
      <c r="U69">
        <f>'All Recyclables'!O29+Refuse!O29</f>
        <v>8120.04</v>
      </c>
      <c r="V69">
        <f>'All Recyclables'!P29+Refuse!P29</f>
        <v>8711.5400000000009</v>
      </c>
      <c r="W69">
        <f>'All Recyclables'!Q29+Refuse!Q29</f>
        <v>8450.23</v>
      </c>
      <c r="X69">
        <f>'All Recyclables'!R29+Refuse!R29</f>
        <v>8083.93</v>
      </c>
      <c r="Y69">
        <f>'All Recyclables'!S29+Refuse!S29</f>
        <v>7474.170000000001</v>
      </c>
      <c r="Z69">
        <f>'All Recyclables'!T29+Refuse!T29</f>
        <v>7404.75</v>
      </c>
      <c r="AA69">
        <f>'All Recyclables'!U29+Refuse!U29</f>
        <v>7035.5300000000007</v>
      </c>
      <c r="AB69">
        <f>'All Recyclables'!V29+Refuse!V29</f>
        <v>6861.6100000000006</v>
      </c>
      <c r="AC69">
        <f>'All Recyclables'!W29+Refuse!W29</f>
        <v>6867.1</v>
      </c>
      <c r="AD69">
        <f>'All Recyclables'!X29+Refuse!X29</f>
        <v>7168.04</v>
      </c>
      <c r="AE69">
        <f>'All Recyclables'!Y29+Refuse!Y29</f>
        <v>6878.5300000000007</v>
      </c>
      <c r="AF69">
        <f>'All Recyclables'!Z29+Refuse!Z29</f>
        <v>6764.76</v>
      </c>
      <c r="AG69">
        <f>'All Recyclables'!AA29+Refuse!AA29</f>
        <v>6858.1900000000005</v>
      </c>
      <c r="AH69">
        <f>'All Recyclables'!AB29+Refuse!AB29</f>
        <v>7145.4</v>
      </c>
      <c r="AI69">
        <f>'All Recyclables'!AC29+Refuse!AC29</f>
        <v>7157.1799999999994</v>
      </c>
      <c r="AJ69">
        <f>'All Recyclables'!AD29+Refuse!AD29</f>
        <v>7552.08</v>
      </c>
      <c r="AK69">
        <f>'All Recyclables'!AE29+Refuse!AE29</f>
        <v>7154.3899999999985</v>
      </c>
      <c r="AL69">
        <f>'All Recyclables'!AF29+Refuse!AF29</f>
        <v>8043.34</v>
      </c>
    </row>
    <row r="70" spans="1:38" ht="15" customHeight="1" x14ac:dyDescent="0.25">
      <c r="A70" s="3">
        <v>27</v>
      </c>
      <c r="B70" s="3"/>
      <c r="C70" s="3"/>
      <c r="D70" s="3"/>
      <c r="E70" s="3"/>
      <c r="F70" s="3"/>
      <c r="G70" s="3"/>
      <c r="H70" s="3"/>
      <c r="I70" s="3"/>
      <c r="J70" s="3"/>
      <c r="K70" s="3"/>
      <c r="U70">
        <f>'All Recyclables'!O30+Refuse!O30</f>
        <v>12255.070000000002</v>
      </c>
      <c r="V70">
        <f>'All Recyclables'!P30+Refuse!P30</f>
        <v>12544.76</v>
      </c>
      <c r="W70">
        <f>'All Recyclables'!Q30+Refuse!Q30</f>
        <v>12188.689999999999</v>
      </c>
      <c r="X70">
        <f>'All Recyclables'!R30+Refuse!R30</f>
        <v>11880.5</v>
      </c>
      <c r="Y70">
        <f>'All Recyclables'!S30+Refuse!S30</f>
        <v>11959.900000000001</v>
      </c>
      <c r="Z70">
        <f>'All Recyclables'!T30+Refuse!T30</f>
        <v>12063.699999999999</v>
      </c>
      <c r="AA70">
        <f>'All Recyclables'!U30+Refuse!U30</f>
        <v>10431.330000000002</v>
      </c>
      <c r="AB70">
        <f>'All Recyclables'!V30+Refuse!V30</f>
        <v>10258.780000000001</v>
      </c>
      <c r="AC70">
        <f>'All Recyclables'!W30+Refuse!W30</f>
        <v>10037.36</v>
      </c>
      <c r="AD70">
        <f>'All Recyclables'!X30+Refuse!X30</f>
        <v>9933.4</v>
      </c>
      <c r="AE70">
        <f>'All Recyclables'!Y30+Refuse!Y30</f>
        <v>9129</v>
      </c>
      <c r="AF70">
        <f>'All Recyclables'!Z30+Refuse!Z30</f>
        <v>9270.73</v>
      </c>
      <c r="AG70">
        <f>'All Recyclables'!AA30+Refuse!AA30</f>
        <v>9395.2800000000007</v>
      </c>
      <c r="AH70">
        <f>'All Recyclables'!AB30+Refuse!AB30</f>
        <v>10083.74</v>
      </c>
      <c r="AI70">
        <f>'All Recyclables'!AC30+Refuse!AC30</f>
        <v>9912.619999999999</v>
      </c>
      <c r="AJ70">
        <f>'All Recyclables'!AD30+Refuse!AD30</f>
        <v>9886.2900000000009</v>
      </c>
      <c r="AK70">
        <f>'All Recyclables'!AE30+Refuse!AE30</f>
        <v>10981.660000000002</v>
      </c>
      <c r="AL70">
        <f>'All Recyclables'!AF30+Refuse!AF30</f>
        <v>11736.57</v>
      </c>
    </row>
    <row r="71" spans="1:38" ht="15" customHeight="1" x14ac:dyDescent="0.25">
      <c r="A71" s="3">
        <v>28</v>
      </c>
      <c r="B71" s="3"/>
      <c r="C71" s="3"/>
      <c r="D71" s="3"/>
      <c r="E71" s="3"/>
      <c r="F71" s="3"/>
      <c r="G71" s="3"/>
      <c r="H71" s="3"/>
      <c r="I71" s="3"/>
      <c r="J71" s="3"/>
      <c r="K71" s="3"/>
      <c r="U71">
        <f>'All Recyclables'!O31+Refuse!O31</f>
        <v>7623.7199999999993</v>
      </c>
      <c r="V71">
        <f>'All Recyclables'!P31+Refuse!P31</f>
        <v>7553.0300000000007</v>
      </c>
      <c r="W71">
        <f>'All Recyclables'!Q31+Refuse!Q31</f>
        <v>7618.5900000000011</v>
      </c>
      <c r="X71">
        <f>'All Recyclables'!R31+Refuse!R31</f>
        <v>7903.8239999999996</v>
      </c>
      <c r="Y71">
        <f>'All Recyclables'!S31+Refuse!S31</f>
        <v>7604.7699999999995</v>
      </c>
      <c r="Z71">
        <f>'All Recyclables'!T31+Refuse!T31</f>
        <v>7343.090000000002</v>
      </c>
      <c r="AA71">
        <f>'All Recyclables'!U31+Refuse!U31</f>
        <v>6826.84</v>
      </c>
      <c r="AB71">
        <f>'All Recyclables'!V31+Refuse!V31</f>
        <v>6888.8</v>
      </c>
      <c r="AC71">
        <f>'All Recyclables'!W31+Refuse!W31</f>
        <v>6882.75</v>
      </c>
      <c r="AD71">
        <f>'All Recyclables'!X31+Refuse!X31</f>
        <v>6807.9000000000005</v>
      </c>
      <c r="AE71">
        <f>'All Recyclables'!Y31+Refuse!Y31</f>
        <v>6800</v>
      </c>
      <c r="AF71">
        <f>'All Recyclables'!Z31+Refuse!Z31</f>
        <v>6955.01</v>
      </c>
      <c r="AG71">
        <f>'All Recyclables'!AA31+Refuse!AA31</f>
        <v>7022.26</v>
      </c>
      <c r="AH71">
        <f>'All Recyclables'!AB31+Refuse!AB31</f>
        <v>7303.2199999999993</v>
      </c>
      <c r="AI71">
        <f>'All Recyclables'!AC31+Refuse!AC31</f>
        <v>7574.4800000000005</v>
      </c>
      <c r="AJ71">
        <f>'All Recyclables'!AD31+Refuse!AD31</f>
        <v>7762.0400000000009</v>
      </c>
      <c r="AK71">
        <f>'All Recyclables'!AE31+Refuse!AE31</f>
        <v>7641.37</v>
      </c>
      <c r="AL71">
        <f>'All Recyclables'!AF31+Refuse!AF31</f>
        <v>8523.77</v>
      </c>
    </row>
    <row r="72" spans="1:38" ht="15" customHeight="1" x14ac:dyDescent="0.25">
      <c r="A72" s="3">
        <v>29</v>
      </c>
      <c r="B72" s="3"/>
      <c r="C72" s="3"/>
      <c r="D72" s="3"/>
      <c r="E72" s="3"/>
      <c r="F72" s="3"/>
      <c r="G72" s="3"/>
      <c r="H72" s="3"/>
      <c r="I72" s="3"/>
      <c r="J72" s="3"/>
      <c r="K72" s="3"/>
      <c r="U72">
        <f>'All Recyclables'!O32+Refuse!O32</f>
        <v>3132.1500000000005</v>
      </c>
      <c r="V72">
        <f>'All Recyclables'!P32+Refuse!P32</f>
        <v>3015.0699999999997</v>
      </c>
      <c r="W72">
        <f>'All Recyclables'!Q32+Refuse!Q32</f>
        <v>2936.3900000000003</v>
      </c>
      <c r="X72">
        <f>'All Recyclables'!R32+Refuse!R32</f>
        <v>3054.73</v>
      </c>
      <c r="Y72">
        <f>'All Recyclables'!S32+Refuse!S32</f>
        <v>2935.6299999999997</v>
      </c>
      <c r="Z72">
        <f>'All Recyclables'!T32+Refuse!T32</f>
        <v>2772.71</v>
      </c>
      <c r="AA72">
        <f>'All Recyclables'!U32+Refuse!U32</f>
        <v>2518.9900000000002</v>
      </c>
      <c r="AB72">
        <f>'All Recyclables'!V32+Refuse!V32</f>
        <v>2558.0199999999995</v>
      </c>
      <c r="AC72">
        <f>'All Recyclables'!W32+Refuse!W32</f>
        <v>2568.7400000000002</v>
      </c>
      <c r="AD72">
        <f>'All Recyclables'!X32+Refuse!X32</f>
        <v>2508.8900000000003</v>
      </c>
      <c r="AE72">
        <f>'All Recyclables'!Y32+Refuse!Y32</f>
        <v>2480.5100000000002</v>
      </c>
      <c r="AF72">
        <f>'All Recyclables'!Z32+Refuse!Z32</f>
        <v>2563.38</v>
      </c>
      <c r="AG72">
        <f>'All Recyclables'!AA32+Refuse!AA32</f>
        <v>2532.58</v>
      </c>
      <c r="AH72">
        <f>'All Recyclables'!AB32+Refuse!AB32</f>
        <v>2658.9700000000003</v>
      </c>
      <c r="AI72">
        <f>'All Recyclables'!AC32+Refuse!AC32</f>
        <v>2673.47</v>
      </c>
      <c r="AJ72">
        <f>'All Recyclables'!AD32+Refuse!AD32</f>
        <v>2686.3399999999997</v>
      </c>
      <c r="AK72">
        <f>'All Recyclables'!AE32+Refuse!AE32</f>
        <v>2469.21</v>
      </c>
      <c r="AL72">
        <f>'All Recyclables'!AF32+Refuse!AF32</f>
        <v>2433.84</v>
      </c>
    </row>
    <row r="73" spans="1:38" ht="15" customHeight="1" x14ac:dyDescent="0.25">
      <c r="A73" s="3">
        <v>30</v>
      </c>
      <c r="B73" s="3"/>
      <c r="C73" s="3"/>
      <c r="D73" s="3"/>
      <c r="E73" s="3"/>
      <c r="F73" s="3"/>
      <c r="G73" s="3"/>
      <c r="H73" s="3"/>
      <c r="I73" s="3"/>
      <c r="J73" s="3"/>
      <c r="K73" s="3"/>
      <c r="U73">
        <f>'All Recyclables'!O33+Refuse!O33</f>
        <v>9328.59</v>
      </c>
      <c r="V73">
        <f>'All Recyclables'!P33+Refuse!P33</f>
        <v>9339.5500000000011</v>
      </c>
      <c r="W73">
        <f>'All Recyclables'!Q33+Refuse!Q33</f>
        <v>9208.0700000000015</v>
      </c>
      <c r="X73">
        <f>'All Recyclables'!R33+Refuse!R33</f>
        <v>9398.3700000000008</v>
      </c>
      <c r="Y73">
        <f>'All Recyclables'!S33+Refuse!S33</f>
        <v>8902.17</v>
      </c>
      <c r="Z73">
        <f>'All Recyclables'!T33+Refuse!T33</f>
        <v>8459.4600000000009</v>
      </c>
      <c r="AA73">
        <f>'All Recyclables'!U33+Refuse!U33</f>
        <v>7529.2699999999995</v>
      </c>
      <c r="AB73">
        <f>'All Recyclables'!V33+Refuse!V33</f>
        <v>7244.6600000000017</v>
      </c>
      <c r="AC73">
        <f>'All Recyclables'!W33+Refuse!W33</f>
        <v>7374.87</v>
      </c>
      <c r="AD73">
        <f>'All Recyclables'!X33+Refuse!X33</f>
        <v>7252.99</v>
      </c>
      <c r="AE73">
        <f>'All Recyclables'!Y33+Refuse!Y33</f>
        <v>7266.05</v>
      </c>
      <c r="AF73">
        <f>'All Recyclables'!Z33+Refuse!Z33</f>
        <v>7455.58</v>
      </c>
      <c r="AG73">
        <f>'All Recyclables'!AA33+Refuse!AA33</f>
        <v>7352.58</v>
      </c>
      <c r="AH73">
        <f>'All Recyclables'!AB33+Refuse!AB33</f>
        <v>7596.65</v>
      </c>
      <c r="AI73">
        <f>'All Recyclables'!AC33+Refuse!AC33</f>
        <v>7746.670000000001</v>
      </c>
      <c r="AJ73">
        <f>'All Recyclables'!AD33+Refuse!AD33</f>
        <v>7768.6100000000006</v>
      </c>
      <c r="AK73">
        <f>'All Recyclables'!AE33+Refuse!AE33</f>
        <v>7732.6899999999987</v>
      </c>
      <c r="AL73">
        <f>'All Recyclables'!AF33+Refuse!AF33</f>
        <v>9075.7200000000012</v>
      </c>
    </row>
    <row r="74" spans="1:38" ht="15" customHeight="1" x14ac:dyDescent="0.25">
      <c r="A74" s="3">
        <v>31</v>
      </c>
      <c r="B74" s="3"/>
      <c r="C74" s="3"/>
      <c r="D74" s="3"/>
      <c r="E74" s="3"/>
      <c r="F74" s="3"/>
      <c r="G74" s="3"/>
      <c r="H74" s="3"/>
      <c r="I74" s="3"/>
      <c r="J74" s="3"/>
      <c r="K74" s="3"/>
      <c r="U74">
        <f>'All Recyclables'!O34+Refuse!O34</f>
        <v>14595.339999999998</v>
      </c>
      <c r="V74">
        <f>'All Recyclables'!P34+Refuse!P34</f>
        <v>14354.750000000002</v>
      </c>
      <c r="W74">
        <f>'All Recyclables'!Q34+Refuse!Q34</f>
        <v>13478.140000000003</v>
      </c>
      <c r="X74">
        <f>'All Recyclables'!R34+Refuse!R34</f>
        <v>13396.25</v>
      </c>
      <c r="Y74">
        <f>'All Recyclables'!S34+Refuse!S34</f>
        <v>13203.729999999998</v>
      </c>
      <c r="Z74">
        <f>'All Recyclables'!T34+Refuse!T34</f>
        <v>12336.329999999998</v>
      </c>
      <c r="AA74">
        <f>'All Recyclables'!U34+Refuse!U34</f>
        <v>11944.009999999998</v>
      </c>
      <c r="AB74">
        <f>'All Recyclables'!V34+Refuse!V34</f>
        <v>11730.13</v>
      </c>
      <c r="AC74">
        <f>'All Recyclables'!W34+Refuse!W34</f>
        <v>11308.310000000001</v>
      </c>
      <c r="AD74">
        <f>'All Recyclables'!X34+Refuse!X34</f>
        <v>10899.7</v>
      </c>
      <c r="AE74">
        <f>'All Recyclables'!Y34+Refuse!Y34</f>
        <v>11024.029999999999</v>
      </c>
      <c r="AF74">
        <f>'All Recyclables'!Z34+Refuse!Z34</f>
        <v>11412.949999999999</v>
      </c>
      <c r="AG74">
        <f>'All Recyclables'!AA34+Refuse!AA34</f>
        <v>11597.37</v>
      </c>
      <c r="AH74">
        <f>'All Recyclables'!AB34+Refuse!AB34</f>
        <v>12438.25</v>
      </c>
      <c r="AI74">
        <f>'All Recyclables'!AC34+Refuse!AC34</f>
        <v>13240.77</v>
      </c>
      <c r="AJ74">
        <f>'All Recyclables'!AD34+Refuse!AD34</f>
        <v>13270.45</v>
      </c>
      <c r="AK74">
        <f>'All Recyclables'!AE34+Refuse!AE34</f>
        <v>13585.87</v>
      </c>
      <c r="AL74">
        <f>'All Recyclables'!AF34+Refuse!AF34</f>
        <v>15718.33</v>
      </c>
    </row>
    <row r="75" spans="1:38" ht="15" customHeight="1" x14ac:dyDescent="0.25">
      <c r="A75" s="3">
        <v>32</v>
      </c>
      <c r="B75" s="3"/>
      <c r="C75" s="3"/>
      <c r="D75" s="3"/>
      <c r="E75" s="3"/>
      <c r="F75" s="3"/>
      <c r="G75" s="3"/>
      <c r="H75" s="3"/>
      <c r="I75" s="3"/>
      <c r="J75" s="3"/>
      <c r="K75" s="3"/>
      <c r="U75">
        <f>'All Recyclables'!O35+Refuse!O35</f>
        <v>13740.71</v>
      </c>
      <c r="V75">
        <f>'All Recyclables'!P35+Refuse!P35</f>
        <v>14250.089999999998</v>
      </c>
      <c r="W75">
        <f>'All Recyclables'!Q35+Refuse!Q35</f>
        <v>13833.989999999998</v>
      </c>
      <c r="X75">
        <f>'All Recyclables'!R35+Refuse!R35</f>
        <v>13889.870999999999</v>
      </c>
      <c r="Y75">
        <f>'All Recyclables'!S35+Refuse!S35</f>
        <v>12999.639999999998</v>
      </c>
      <c r="Z75">
        <f>'All Recyclables'!T35+Refuse!T35</f>
        <v>12605.69</v>
      </c>
      <c r="AA75">
        <f>'All Recyclables'!U35+Refuse!U35</f>
        <v>12077.55</v>
      </c>
      <c r="AB75">
        <f>'All Recyclables'!V35+Refuse!V35</f>
        <v>12026.43</v>
      </c>
      <c r="AC75">
        <f>'All Recyclables'!W35+Refuse!W35</f>
        <v>6903.02</v>
      </c>
      <c r="AD75">
        <f>'All Recyclables'!X35+Refuse!X35</f>
        <v>3620.92</v>
      </c>
      <c r="AE75">
        <f>'All Recyclables'!Y35+Refuse!Y35</f>
        <v>3804.86</v>
      </c>
      <c r="AF75">
        <f>'All Recyclables'!Z35+Refuse!Z35</f>
        <v>3840.42</v>
      </c>
      <c r="AG75">
        <f>'All Recyclables'!AA35+Refuse!AA35</f>
        <v>3942.4700000000003</v>
      </c>
      <c r="AH75">
        <f>'All Recyclables'!AB35+Refuse!AB35</f>
        <v>3885.98</v>
      </c>
      <c r="AI75">
        <f>'All Recyclables'!AC35+Refuse!AC35</f>
        <v>3823.86</v>
      </c>
      <c r="AJ75">
        <f>'All Recyclables'!AD35+Refuse!AD35</f>
        <v>13678.98</v>
      </c>
      <c r="AK75">
        <f>'All Recyclables'!AE35+Refuse!AE35</f>
        <v>10241.33</v>
      </c>
      <c r="AL75">
        <f>'All Recyclables'!AF35+Refuse!AF35</f>
        <v>11466.18</v>
      </c>
    </row>
    <row r="76" spans="1:38" ht="15" customHeight="1" x14ac:dyDescent="0.25">
      <c r="A76" s="3">
        <v>33</v>
      </c>
      <c r="B76" s="3"/>
      <c r="C76" s="3"/>
      <c r="D76" s="3"/>
      <c r="E76" s="3"/>
      <c r="F76" s="3"/>
      <c r="G76" s="3"/>
      <c r="H76" s="3"/>
      <c r="I76" s="3"/>
      <c r="J76" s="3"/>
      <c r="K76" s="3"/>
      <c r="U76">
        <f>'All Recyclables'!O36+Refuse!O36</f>
        <v>5083.7</v>
      </c>
      <c r="V76">
        <f>'All Recyclables'!P36+Refuse!P36</f>
        <v>5140.71</v>
      </c>
      <c r="W76">
        <f>'All Recyclables'!Q36+Refuse!Q36</f>
        <v>5064.6100000000006</v>
      </c>
      <c r="X76">
        <f>'All Recyclables'!R36+Refuse!R36</f>
        <v>4597.51</v>
      </c>
      <c r="Y76">
        <f>'All Recyclables'!S36+Refuse!S36</f>
        <v>4510.93</v>
      </c>
      <c r="Z76">
        <f>'All Recyclables'!T36+Refuse!T36</f>
        <v>4559.0099999999993</v>
      </c>
      <c r="AA76">
        <f>'All Recyclables'!U36+Refuse!U36</f>
        <v>5104.97</v>
      </c>
      <c r="AB76">
        <f>'All Recyclables'!V36+Refuse!V36</f>
        <v>4684.1900000000005</v>
      </c>
      <c r="AC76">
        <f>'All Recyclables'!W36+Refuse!W36</f>
        <v>5031.12</v>
      </c>
      <c r="AD76">
        <f>'All Recyclables'!X36+Refuse!X36</f>
        <v>4954.95</v>
      </c>
      <c r="AE76">
        <f>'All Recyclables'!Y36+Refuse!Y36</f>
        <v>4969.3</v>
      </c>
      <c r="AF76">
        <f>'All Recyclables'!Z36+Refuse!Z36</f>
        <v>4990.2999999999993</v>
      </c>
      <c r="AG76">
        <f>'All Recyclables'!AA36+Refuse!AA36</f>
        <v>3848.39</v>
      </c>
      <c r="AH76">
        <f>'All Recyclables'!AB36+Refuse!AB36</f>
        <v>4653.95</v>
      </c>
      <c r="AI76">
        <f>'All Recyclables'!AC36+Refuse!AC36</f>
        <v>5346.16</v>
      </c>
      <c r="AJ76">
        <f>'All Recyclables'!AD36+Refuse!AD36</f>
        <v>5578.16</v>
      </c>
      <c r="AK76">
        <f>'All Recyclables'!AE36+Refuse!AE36</f>
        <v>5517.91</v>
      </c>
      <c r="AL76">
        <f>'All Recyclables'!AF36+Refuse!AF36</f>
        <v>6092.61</v>
      </c>
    </row>
    <row r="77" spans="1:38" ht="15" customHeight="1" x14ac:dyDescent="0.25">
      <c r="A77" s="3">
        <v>34</v>
      </c>
      <c r="B77" s="3"/>
      <c r="C77" s="3"/>
      <c r="D77" s="3"/>
      <c r="E77" s="3"/>
      <c r="F77" s="3"/>
      <c r="G77" s="3"/>
      <c r="H77" s="3"/>
      <c r="I77" s="3"/>
      <c r="J77" s="3"/>
      <c r="K77" s="3"/>
      <c r="U77">
        <f>'All Recyclables'!O37+Refuse!O37</f>
        <v>2946.83</v>
      </c>
      <c r="V77">
        <f>'All Recyclables'!P37+Refuse!P37</f>
        <v>3587.4100000000003</v>
      </c>
      <c r="W77">
        <f>'All Recyclables'!Q37+Refuse!Q37</f>
        <v>3359.74</v>
      </c>
      <c r="X77">
        <f>'All Recyclables'!R37+Refuse!R37</f>
        <v>3217.16</v>
      </c>
      <c r="Y77">
        <f>'All Recyclables'!S37+Refuse!S37</f>
        <v>3035.81</v>
      </c>
      <c r="Z77">
        <f>'All Recyclables'!T37+Refuse!T37</f>
        <v>2989.7500000000005</v>
      </c>
      <c r="AA77">
        <f>'All Recyclables'!U37+Refuse!U37</f>
        <v>3012.23</v>
      </c>
      <c r="AB77">
        <f>'All Recyclables'!V37+Refuse!V37</f>
        <v>3049.71</v>
      </c>
      <c r="AC77">
        <f>'All Recyclables'!W37+Refuse!W37</f>
        <v>2994.42</v>
      </c>
      <c r="AD77">
        <f>'All Recyclables'!X37+Refuse!X37</f>
        <v>2952.97</v>
      </c>
      <c r="AE77">
        <f>'All Recyclables'!Y37+Refuse!Y37</f>
        <v>2941.1000000000004</v>
      </c>
      <c r="AF77">
        <f>'All Recyclables'!Z37+Refuse!Z37</f>
        <v>2965.8999999999996</v>
      </c>
      <c r="AG77">
        <f>'All Recyclables'!AA37+Refuse!AA37</f>
        <v>3017.25</v>
      </c>
      <c r="AH77">
        <f>'All Recyclables'!AB37+Refuse!AB37</f>
        <v>3066.0899999999997</v>
      </c>
      <c r="AI77">
        <f>'All Recyclables'!AC37+Refuse!AC37</f>
        <v>3297.2299999999996</v>
      </c>
      <c r="AJ77">
        <f>'All Recyclables'!AD37+Refuse!AD37</f>
        <v>3297.88</v>
      </c>
      <c r="AK77">
        <f>'All Recyclables'!AE37+Refuse!AE37</f>
        <v>3161.1299999999997</v>
      </c>
      <c r="AL77">
        <f>'All Recyclables'!AF37+Refuse!AF37</f>
        <v>3579.4</v>
      </c>
    </row>
    <row r="78" spans="1:38" ht="15" customHeight="1" x14ac:dyDescent="0.25">
      <c r="A78" s="3">
        <v>35</v>
      </c>
      <c r="B78" s="3"/>
      <c r="C78" s="3"/>
      <c r="D78" s="3"/>
      <c r="E78" s="3"/>
      <c r="F78" s="3"/>
      <c r="G78" s="3"/>
      <c r="H78" s="3"/>
      <c r="I78" s="3"/>
      <c r="J78" s="3"/>
      <c r="K78" s="3"/>
      <c r="U78">
        <f>'All Recyclables'!O38+Refuse!O38</f>
        <v>7900.17</v>
      </c>
      <c r="V78">
        <f>'All Recyclables'!P38+Refuse!P38</f>
        <v>7305.2000000000007</v>
      </c>
      <c r="W78">
        <f>'All Recyclables'!Q38+Refuse!Q38</f>
        <v>7109.24</v>
      </c>
      <c r="X78">
        <f>'All Recyclables'!R38+Refuse!R38</f>
        <v>7383.2299999999987</v>
      </c>
      <c r="Y78">
        <f>'All Recyclables'!S38+Refuse!S38</f>
        <v>7292.36</v>
      </c>
      <c r="Z78">
        <f>'All Recyclables'!T38+Refuse!T38</f>
        <v>7104.39</v>
      </c>
      <c r="AA78">
        <f>'All Recyclables'!U38+Refuse!U38</f>
        <v>6508.96</v>
      </c>
      <c r="AB78">
        <f>'All Recyclables'!V38+Refuse!V38</f>
        <v>6426.4</v>
      </c>
      <c r="AC78">
        <f>'All Recyclables'!W38+Refuse!W38</f>
        <v>6248.7100000000009</v>
      </c>
      <c r="AD78">
        <f>'All Recyclables'!X38+Refuse!X38</f>
        <v>6480.87</v>
      </c>
      <c r="AE78">
        <f>'All Recyclables'!Y38+Refuse!Y38</f>
        <v>6290.5300000000007</v>
      </c>
      <c r="AF78">
        <f>'All Recyclables'!Z38+Refuse!Z38</f>
        <v>6461.63</v>
      </c>
      <c r="AG78">
        <f>'All Recyclables'!AA38+Refuse!AA38</f>
        <v>6510.64</v>
      </c>
      <c r="AH78">
        <f>'All Recyclables'!AB38+Refuse!AB38</f>
        <v>6770.37</v>
      </c>
      <c r="AI78">
        <f>'All Recyclables'!AC38+Refuse!AC38</f>
        <v>6827.32</v>
      </c>
      <c r="AJ78">
        <f>'All Recyclables'!AD38+Refuse!AD38</f>
        <v>6978.1100000000006</v>
      </c>
      <c r="AK78">
        <f>'All Recyclables'!AE38+Refuse!AE38</f>
        <v>6710.88</v>
      </c>
      <c r="AL78">
        <f>'All Recyclables'!AF38+Refuse!AF38</f>
        <v>7337.27</v>
      </c>
    </row>
    <row r="79" spans="1:38" ht="15" customHeight="1" x14ac:dyDescent="0.25">
      <c r="A79" s="3" t="s">
        <v>1</v>
      </c>
      <c r="B79" s="3"/>
      <c r="C79" s="3"/>
      <c r="D79" s="3"/>
      <c r="E79" s="3"/>
      <c r="F79" s="3"/>
      <c r="G79" s="3"/>
      <c r="H79" s="3"/>
      <c r="I79" s="3"/>
      <c r="J79" s="3"/>
      <c r="K79" s="3"/>
      <c r="N79">
        <f>'All Recyclables'!H39+Refuse!H39</f>
        <v>217842.80000000002</v>
      </c>
      <c r="O79">
        <f>'All Recyclables'!I39+Refuse!I39</f>
        <v>184525.02000000002</v>
      </c>
      <c r="P79">
        <f>'All Recyclables'!J39+Refuse!J39</f>
        <v>220584.61000000002</v>
      </c>
      <c r="Q79" t="e">
        <f>'All Recyclables'!K39+Refuse!#REF!</f>
        <v>#REF!</v>
      </c>
      <c r="R79">
        <f>'All Recyclables'!L39+Refuse!L39</f>
        <v>228686.91999999998</v>
      </c>
      <c r="S79">
        <f>'All Recyclables'!M39+Refuse!M40</f>
        <v>27299.69</v>
      </c>
      <c r="T79">
        <f>'All Recyclables'!N39+Refuse!N40</f>
        <v>27222.55</v>
      </c>
      <c r="U79">
        <f t="shared" ref="U79:AL79" si="1">SUM(U44:U78)</f>
        <v>245923.54700000002</v>
      </c>
      <c r="V79">
        <f t="shared" si="1"/>
        <v>252222.68</v>
      </c>
      <c r="W79">
        <f t="shared" si="1"/>
        <v>247042.66000000003</v>
      </c>
      <c r="X79">
        <f t="shared" si="1"/>
        <v>245331.15500000003</v>
      </c>
      <c r="Y79">
        <f t="shared" si="1"/>
        <v>233072.46999999997</v>
      </c>
      <c r="Z79">
        <f t="shared" si="1"/>
        <v>225552.63999999998</v>
      </c>
      <c r="AA79">
        <f t="shared" si="1"/>
        <v>213440.11999999997</v>
      </c>
      <c r="AB79">
        <f t="shared" si="1"/>
        <v>210359.28999999995</v>
      </c>
      <c r="AC79">
        <f t="shared" si="1"/>
        <v>203591.06999999998</v>
      </c>
      <c r="AD79">
        <f t="shared" si="1"/>
        <v>197500.56000000003</v>
      </c>
      <c r="AE79">
        <f t="shared" si="1"/>
        <v>195305.72999999998</v>
      </c>
      <c r="AF79">
        <f t="shared" si="1"/>
        <v>198936.12000000005</v>
      </c>
      <c r="AG79">
        <f t="shared" si="1"/>
        <v>198281.03</v>
      </c>
      <c r="AH79">
        <f t="shared" si="1"/>
        <v>203127.36000000002</v>
      </c>
      <c r="AI79">
        <f t="shared" si="1"/>
        <v>206108.61000000002</v>
      </c>
      <c r="AJ79">
        <f t="shared" si="1"/>
        <v>218976.78999999998</v>
      </c>
      <c r="AK79">
        <f t="shared" si="1"/>
        <v>212920.73999999996</v>
      </c>
      <c r="AL79">
        <f t="shared" si="1"/>
        <v>240544.72999999992</v>
      </c>
    </row>
    <row r="81" spans="1:38" ht="15" customHeight="1" x14ac:dyDescent="0.25">
      <c r="A81" s="35" t="s">
        <v>35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38" ht="15" customHeight="1" x14ac:dyDescent="0.25">
      <c r="L82">
        <v>1995</v>
      </c>
      <c r="N82">
        <v>1996</v>
      </c>
      <c r="O82">
        <v>1997</v>
      </c>
      <c r="P82">
        <v>1998</v>
      </c>
      <c r="Q82">
        <v>1999</v>
      </c>
      <c r="R82">
        <v>2000</v>
      </c>
      <c r="S82">
        <v>2001</v>
      </c>
      <c r="T82">
        <v>2002</v>
      </c>
      <c r="U82" s="3">
        <v>2003</v>
      </c>
      <c r="V82" s="3">
        <v>2004</v>
      </c>
      <c r="W82" s="3">
        <v>2005</v>
      </c>
      <c r="X82" s="3">
        <v>2006</v>
      </c>
      <c r="Y82" s="3">
        <v>2007</v>
      </c>
      <c r="Z82" s="3">
        <v>2008</v>
      </c>
      <c r="AA82" s="3">
        <v>2009</v>
      </c>
      <c r="AB82" s="3">
        <v>2010</v>
      </c>
      <c r="AC82" s="3">
        <v>2011</v>
      </c>
      <c r="AD82" s="3">
        <v>2012</v>
      </c>
      <c r="AE82" s="3">
        <v>2013</v>
      </c>
      <c r="AF82" s="3">
        <v>2014</v>
      </c>
      <c r="AG82" s="14">
        <v>2015</v>
      </c>
      <c r="AH82" s="14">
        <v>2016</v>
      </c>
      <c r="AI82" s="3">
        <v>2017</v>
      </c>
      <c r="AJ82" s="3">
        <v>2018</v>
      </c>
      <c r="AK82" s="3">
        <v>2019</v>
      </c>
      <c r="AL82" s="3">
        <v>2020</v>
      </c>
    </row>
    <row r="83" spans="1:38" ht="15" customHeight="1" x14ac:dyDescent="0.25">
      <c r="A83" s="3">
        <v>1</v>
      </c>
      <c r="B83" s="3"/>
      <c r="C83" s="3"/>
      <c r="D83" s="3"/>
      <c r="E83" s="3"/>
      <c r="F83" s="3"/>
      <c r="G83" s="3"/>
      <c r="H83" s="3"/>
      <c r="I83" s="3"/>
      <c r="J83" s="3"/>
      <c r="K83" s="3"/>
      <c r="U83" s="38">
        <f t="shared" ref="U83:AL83" si="2">U44/1.1</f>
        <v>3925.6636363636367</v>
      </c>
      <c r="V83" s="38">
        <f t="shared" si="2"/>
        <v>3856.4999999999995</v>
      </c>
      <c r="W83" s="38">
        <f t="shared" si="2"/>
        <v>3696.1090909090908</v>
      </c>
      <c r="X83" s="38">
        <f t="shared" si="2"/>
        <v>3543.1545454545453</v>
      </c>
      <c r="Y83" s="38">
        <f t="shared" si="2"/>
        <v>3418.3090909090906</v>
      </c>
      <c r="Z83" s="38">
        <f t="shared" si="2"/>
        <v>3498.181818181818</v>
      </c>
      <c r="AA83" s="38">
        <f t="shared" si="2"/>
        <v>3262.054545454545</v>
      </c>
      <c r="AB83" s="38">
        <f t="shared" si="2"/>
        <v>3180.7363636363639</v>
      </c>
      <c r="AC83" s="38">
        <f t="shared" si="2"/>
        <v>3226.2636363636361</v>
      </c>
      <c r="AD83" s="38">
        <f t="shared" si="2"/>
        <v>3139.8363636363633</v>
      </c>
      <c r="AE83" s="38">
        <f t="shared" si="2"/>
        <v>3044.827272727272</v>
      </c>
      <c r="AF83" s="38">
        <f t="shared" si="2"/>
        <v>3205.6181818181817</v>
      </c>
      <c r="AG83" s="38">
        <f t="shared" si="2"/>
        <v>3144.7909090909084</v>
      </c>
      <c r="AH83" s="38">
        <f t="shared" si="2"/>
        <v>3142.2636363636361</v>
      </c>
      <c r="AI83" s="38">
        <f t="shared" si="2"/>
        <v>3255.2454545454543</v>
      </c>
      <c r="AJ83" s="38">
        <f t="shared" si="2"/>
        <v>3282.7454545454543</v>
      </c>
      <c r="AK83" s="38">
        <f t="shared" si="2"/>
        <v>3159.6</v>
      </c>
      <c r="AL83" s="38">
        <f t="shared" si="2"/>
        <v>3068.1636363636362</v>
      </c>
    </row>
    <row r="84" spans="1:38" ht="15" customHeight="1" x14ac:dyDescent="0.25">
      <c r="A84" s="3">
        <v>2</v>
      </c>
      <c r="B84" s="3"/>
      <c r="C84" s="3"/>
      <c r="D84" s="3"/>
      <c r="E84" s="3"/>
      <c r="F84" s="3"/>
      <c r="G84" s="3"/>
      <c r="H84" s="3"/>
      <c r="I84" s="3"/>
      <c r="J84" s="3"/>
      <c r="K84" s="3"/>
      <c r="U84" s="38">
        <f t="shared" ref="U84:AL84" si="3">U45/1.1</f>
        <v>2676.7000000000003</v>
      </c>
      <c r="V84" s="38">
        <f t="shared" si="3"/>
        <v>2757.4999999999995</v>
      </c>
      <c r="W84" s="38">
        <f t="shared" si="3"/>
        <v>2544.590909090909</v>
      </c>
      <c r="X84" s="38">
        <f t="shared" si="3"/>
        <v>2585.0727272727272</v>
      </c>
      <c r="Y84" s="38">
        <f t="shared" si="3"/>
        <v>2510.7454545454539</v>
      </c>
      <c r="Z84" s="38">
        <f t="shared" si="3"/>
        <v>2473.3454545454542</v>
      </c>
      <c r="AA84" s="38">
        <f t="shared" si="3"/>
        <v>2290.8272727272724</v>
      </c>
      <c r="AB84" s="38">
        <f t="shared" si="3"/>
        <v>2216.6818181818185</v>
      </c>
      <c r="AC84" s="38">
        <f t="shared" si="3"/>
        <v>2232.9545454545455</v>
      </c>
      <c r="AD84" s="38">
        <f t="shared" si="3"/>
        <v>2147.7909090909088</v>
      </c>
      <c r="AE84" s="38">
        <f t="shared" si="3"/>
        <v>2148.6181818181817</v>
      </c>
      <c r="AF84" s="38">
        <f t="shared" si="3"/>
        <v>2109.954545454545</v>
      </c>
      <c r="AG84" s="38">
        <f t="shared" si="3"/>
        <v>2055.9545454545455</v>
      </c>
      <c r="AH84" s="38">
        <f t="shared" si="3"/>
        <v>2046.5090909090907</v>
      </c>
      <c r="AI84" s="38">
        <f t="shared" si="3"/>
        <v>2091.8545454545451</v>
      </c>
      <c r="AJ84" s="38">
        <f t="shared" si="3"/>
        <v>2071.0909090909086</v>
      </c>
      <c r="AK84" s="38">
        <f t="shared" si="3"/>
        <v>2023.454545454545</v>
      </c>
      <c r="AL84" s="38">
        <f t="shared" si="3"/>
        <v>2620.8363636363633</v>
      </c>
    </row>
    <row r="85" spans="1:38" ht="15" customHeight="1" x14ac:dyDescent="0.25">
      <c r="A85" s="3">
        <v>3</v>
      </c>
      <c r="B85" s="3"/>
      <c r="C85" s="3"/>
      <c r="D85" s="3"/>
      <c r="E85" s="3"/>
      <c r="F85" s="3"/>
      <c r="G85" s="3"/>
      <c r="H85" s="3"/>
      <c r="I85" s="3"/>
      <c r="J85" s="3"/>
      <c r="K85" s="3"/>
      <c r="U85" s="38">
        <f t="shared" ref="U85:AL85" si="4">U46/1.1</f>
        <v>5597.6454545454535</v>
      </c>
      <c r="V85" s="38">
        <f t="shared" si="4"/>
        <v>5827.6909090909076</v>
      </c>
      <c r="W85" s="38">
        <f t="shared" si="4"/>
        <v>5806.5999999999995</v>
      </c>
      <c r="X85" s="38">
        <f t="shared" si="4"/>
        <v>5874.4363636363623</v>
      </c>
      <c r="Y85" s="38">
        <f t="shared" si="4"/>
        <v>5504.2272727272721</v>
      </c>
      <c r="Z85" s="38">
        <f t="shared" si="4"/>
        <v>5384.9181818181814</v>
      </c>
      <c r="AA85" s="38">
        <f t="shared" si="4"/>
        <v>5076.9636363636355</v>
      </c>
      <c r="AB85" s="38">
        <f t="shared" si="4"/>
        <v>5009.5999999999995</v>
      </c>
      <c r="AC85" s="38">
        <f t="shared" si="4"/>
        <v>4966.8454545454533</v>
      </c>
      <c r="AD85" s="38">
        <f t="shared" si="4"/>
        <v>4790.3363636363629</v>
      </c>
      <c r="AE85" s="38">
        <f t="shared" si="4"/>
        <v>4732.0363636363636</v>
      </c>
      <c r="AF85" s="38">
        <f t="shared" si="4"/>
        <v>4689.045454545454</v>
      </c>
      <c r="AG85" s="38">
        <f t="shared" si="4"/>
        <v>4689.954545454545</v>
      </c>
      <c r="AH85" s="38">
        <f t="shared" si="4"/>
        <v>4744.2636363636366</v>
      </c>
      <c r="AI85" s="38">
        <f t="shared" si="4"/>
        <v>4693.0545454545454</v>
      </c>
      <c r="AJ85" s="38">
        <f t="shared" si="4"/>
        <v>4796.4636363636364</v>
      </c>
      <c r="AK85" s="38">
        <f t="shared" si="4"/>
        <v>4558.9181818181814</v>
      </c>
      <c r="AL85" s="38">
        <f t="shared" si="4"/>
        <v>5222.4818181818173</v>
      </c>
    </row>
    <row r="86" spans="1:38" ht="15" customHeight="1" x14ac:dyDescent="0.25">
      <c r="A86" s="3">
        <v>4</v>
      </c>
      <c r="B86" s="3"/>
      <c r="C86" s="3"/>
      <c r="D86" s="3"/>
      <c r="E86" s="3"/>
      <c r="F86" s="3"/>
      <c r="G86" s="3"/>
      <c r="H86" s="3"/>
      <c r="I86" s="3"/>
      <c r="J86" s="3"/>
      <c r="K86" s="3"/>
      <c r="U86" s="38">
        <f t="shared" ref="U86:AL86" si="5">U47/1.1</f>
        <v>6803.6636363636362</v>
      </c>
      <c r="V86" s="38">
        <f t="shared" si="5"/>
        <v>7531.7727272727261</v>
      </c>
      <c r="W86" s="38">
        <f t="shared" si="5"/>
        <v>7005.1636363636371</v>
      </c>
      <c r="X86" s="38">
        <f t="shared" si="5"/>
        <v>7022.3272727272715</v>
      </c>
      <c r="Y86" s="38">
        <f t="shared" si="5"/>
        <v>6786.1272727272717</v>
      </c>
      <c r="Z86" s="38">
        <f t="shared" si="5"/>
        <v>6482.8090909090897</v>
      </c>
      <c r="AA86" s="38">
        <f t="shared" si="5"/>
        <v>6203.2454545454548</v>
      </c>
      <c r="AB86" s="38">
        <f t="shared" si="5"/>
        <v>6425.1636363636362</v>
      </c>
      <c r="AC86" s="38">
        <f t="shared" si="5"/>
        <v>6060.7999999999984</v>
      </c>
      <c r="AD86" s="38">
        <f t="shared" si="5"/>
        <v>5872.5909090909081</v>
      </c>
      <c r="AE86" s="38">
        <f t="shared" si="5"/>
        <v>5855.7909090909097</v>
      </c>
      <c r="AF86" s="38">
        <f t="shared" si="5"/>
        <v>5988.5090909090904</v>
      </c>
      <c r="AG86" s="38">
        <f t="shared" si="5"/>
        <v>5835.4181818181814</v>
      </c>
      <c r="AH86" s="38">
        <f t="shared" si="5"/>
        <v>6071.0181818181809</v>
      </c>
      <c r="AI86" s="38">
        <f t="shared" si="5"/>
        <v>6164.1363636363631</v>
      </c>
      <c r="AJ86" s="38">
        <f t="shared" si="5"/>
        <v>6331.5636363636359</v>
      </c>
      <c r="AK86" s="38">
        <f t="shared" si="5"/>
        <v>5937.909090909091</v>
      </c>
      <c r="AL86" s="38">
        <f t="shared" si="5"/>
        <v>6717.4272727272719</v>
      </c>
    </row>
    <row r="87" spans="1:38" ht="15" customHeight="1" x14ac:dyDescent="0.25">
      <c r="A87" s="3">
        <v>5</v>
      </c>
      <c r="B87" s="3"/>
      <c r="C87" s="3"/>
      <c r="D87" s="3"/>
      <c r="E87" s="3"/>
      <c r="F87" s="3"/>
      <c r="G87" s="3"/>
      <c r="H87" s="3"/>
      <c r="I87" s="3"/>
      <c r="J87" s="3"/>
      <c r="K87" s="3"/>
      <c r="U87" s="38">
        <f t="shared" ref="U87:AL87" si="6">U48/1.1</f>
        <v>6150.363636363636</v>
      </c>
      <c r="V87" s="38">
        <f t="shared" si="6"/>
        <v>6512.7000000000007</v>
      </c>
      <c r="W87" s="38">
        <f t="shared" si="6"/>
        <v>6482.681818181818</v>
      </c>
      <c r="X87" s="38">
        <f t="shared" si="6"/>
        <v>6381.8999999999987</v>
      </c>
      <c r="Y87" s="38">
        <f t="shared" si="6"/>
        <v>5721.5545454545454</v>
      </c>
      <c r="Z87" s="38">
        <f t="shared" si="6"/>
        <v>5598.7090909090912</v>
      </c>
      <c r="AA87" s="38">
        <f t="shared" si="6"/>
        <v>5240.0090909090904</v>
      </c>
      <c r="AB87" s="38">
        <f t="shared" si="6"/>
        <v>5141.6636363636362</v>
      </c>
      <c r="AC87" s="38">
        <f t="shared" si="6"/>
        <v>5122.8818181818178</v>
      </c>
      <c r="AD87" s="38">
        <f t="shared" si="6"/>
        <v>4963.5909090909081</v>
      </c>
      <c r="AE87" s="38">
        <f t="shared" si="6"/>
        <v>4815.5363636363636</v>
      </c>
      <c r="AF87" s="38">
        <f t="shared" si="6"/>
        <v>4880.7181818181816</v>
      </c>
      <c r="AG87" s="38">
        <f t="shared" si="6"/>
        <v>4773.2454545454539</v>
      </c>
      <c r="AH87" s="38">
        <f t="shared" si="6"/>
        <v>4883.954545454545</v>
      </c>
      <c r="AI87" s="38">
        <f t="shared" si="6"/>
        <v>5104.772727272727</v>
      </c>
      <c r="AJ87" s="38">
        <f t="shared" si="6"/>
        <v>5195.1909090909085</v>
      </c>
      <c r="AK87" s="38">
        <f t="shared" si="6"/>
        <v>5090.3454545454542</v>
      </c>
      <c r="AL87" s="38">
        <f t="shared" si="6"/>
        <v>6056.5363636363636</v>
      </c>
    </row>
    <row r="88" spans="1:38" ht="15" customHeight="1" x14ac:dyDescent="0.25">
      <c r="A88" s="3">
        <v>6</v>
      </c>
      <c r="B88" s="3"/>
      <c r="C88" s="3"/>
      <c r="D88" s="3"/>
      <c r="E88" s="3"/>
      <c r="F88" s="3"/>
      <c r="G88" s="3"/>
      <c r="H88" s="3"/>
      <c r="I88" s="3"/>
      <c r="J88" s="3"/>
      <c r="K88" s="3"/>
      <c r="U88" s="38">
        <f t="shared" ref="U88:AL88" si="7">U49/1.1</f>
        <v>2102.1472727272726</v>
      </c>
      <c r="V88" s="38">
        <f t="shared" si="7"/>
        <v>2125.4272727272723</v>
      </c>
      <c r="W88" s="38">
        <f t="shared" si="7"/>
        <v>2097.1999999999998</v>
      </c>
      <c r="X88" s="38">
        <f t="shared" si="7"/>
        <v>2137.5454545454545</v>
      </c>
      <c r="Y88" s="38">
        <f t="shared" si="7"/>
        <v>1992.4636363636362</v>
      </c>
      <c r="Z88" s="38">
        <f t="shared" si="7"/>
        <v>2009.2181818181816</v>
      </c>
      <c r="AA88" s="38">
        <f t="shared" si="7"/>
        <v>1897.1999999999998</v>
      </c>
      <c r="AB88" s="38">
        <f t="shared" si="7"/>
        <v>1877.0272727272727</v>
      </c>
      <c r="AC88" s="38">
        <f t="shared" si="7"/>
        <v>1869.090909090909</v>
      </c>
      <c r="AD88" s="38">
        <f t="shared" si="7"/>
        <v>1864.8363636363636</v>
      </c>
      <c r="AE88" s="38">
        <f t="shared" si="7"/>
        <v>1799.2636363636364</v>
      </c>
      <c r="AF88" s="38">
        <f t="shared" si="7"/>
        <v>1840.5636363636361</v>
      </c>
      <c r="AG88" s="38">
        <f t="shared" si="7"/>
        <v>1880.0818181818181</v>
      </c>
      <c r="AH88" s="38">
        <f t="shared" si="7"/>
        <v>1878.6454545454546</v>
      </c>
      <c r="AI88" s="38">
        <f t="shared" si="7"/>
        <v>1949.3272727272724</v>
      </c>
      <c r="AJ88" s="38">
        <f t="shared" si="7"/>
        <v>2007.1454545454544</v>
      </c>
      <c r="AK88" s="38">
        <f t="shared" si="7"/>
        <v>1998.6909090909089</v>
      </c>
      <c r="AL88" s="38">
        <f t="shared" si="7"/>
        <v>2483.727272727273</v>
      </c>
    </row>
    <row r="89" spans="1:38" ht="15" customHeight="1" x14ac:dyDescent="0.25">
      <c r="A89" s="3">
        <v>7</v>
      </c>
      <c r="B89" s="3"/>
      <c r="C89" s="3"/>
      <c r="D89" s="3"/>
      <c r="E89" s="3"/>
      <c r="F89" s="3"/>
      <c r="G89" s="3"/>
      <c r="H89" s="3"/>
      <c r="I89" s="3"/>
      <c r="J89" s="3"/>
      <c r="K89" s="3"/>
      <c r="U89" s="38">
        <f t="shared" ref="U89:AL89" si="8">U50/1.1</f>
        <v>3119.9818181818177</v>
      </c>
      <c r="V89" s="38">
        <f t="shared" si="8"/>
        <v>3514.727272727273</v>
      </c>
      <c r="W89" s="38">
        <f t="shared" si="8"/>
        <v>3350.3</v>
      </c>
      <c r="X89" s="38">
        <f t="shared" si="8"/>
        <v>3600.5636363636359</v>
      </c>
      <c r="Y89" s="38">
        <f t="shared" si="8"/>
        <v>3359.7545454545452</v>
      </c>
      <c r="Z89" s="38">
        <f t="shared" si="8"/>
        <v>3296.6272727272717</v>
      </c>
      <c r="AA89" s="38">
        <f t="shared" si="8"/>
        <v>3309.0636363636354</v>
      </c>
      <c r="AB89" s="38">
        <f t="shared" si="8"/>
        <v>3245.9272727272728</v>
      </c>
      <c r="AC89" s="38">
        <f t="shared" si="8"/>
        <v>3292.0363636363631</v>
      </c>
      <c r="AD89" s="38">
        <f t="shared" si="8"/>
        <v>3263.4818181818182</v>
      </c>
      <c r="AE89" s="38">
        <f t="shared" si="8"/>
        <v>3047.554545454545</v>
      </c>
      <c r="AF89" s="38">
        <f t="shared" si="8"/>
        <v>3111.6</v>
      </c>
      <c r="AG89" s="38">
        <f t="shared" si="8"/>
        <v>3098.5727272727272</v>
      </c>
      <c r="AH89" s="38">
        <f t="shared" si="8"/>
        <v>3118.8999999999996</v>
      </c>
      <c r="AI89" s="38">
        <f t="shared" si="8"/>
        <v>3170.4636363636359</v>
      </c>
      <c r="AJ89" s="38">
        <f t="shared" si="8"/>
        <v>3116.9181818181819</v>
      </c>
      <c r="AK89" s="38">
        <f t="shared" si="8"/>
        <v>2965.3545454545451</v>
      </c>
      <c r="AL89" s="38">
        <f t="shared" si="8"/>
        <v>3562.2636363636361</v>
      </c>
    </row>
    <row r="90" spans="1:38" ht="15" customHeight="1" x14ac:dyDescent="0.25">
      <c r="A90" s="3">
        <v>8</v>
      </c>
      <c r="B90" s="3"/>
      <c r="C90" s="3"/>
      <c r="D90" s="3"/>
      <c r="E90" s="3"/>
      <c r="F90" s="3"/>
      <c r="G90" s="3"/>
      <c r="H90" s="3"/>
      <c r="I90" s="3"/>
      <c r="J90" s="3"/>
      <c r="K90" s="3"/>
      <c r="U90" s="38">
        <f t="shared" ref="U90:AL90" si="9">U51/1.1</f>
        <v>7742.9272727272719</v>
      </c>
      <c r="V90" s="38">
        <f t="shared" si="9"/>
        <v>6724.1909090909094</v>
      </c>
      <c r="W90" s="38">
        <f t="shared" si="9"/>
        <v>7051.6363636363631</v>
      </c>
      <c r="X90" s="38">
        <f t="shared" si="9"/>
        <v>6483.745454545453</v>
      </c>
      <c r="Y90" s="38">
        <f t="shared" si="9"/>
        <v>6164.9909090909086</v>
      </c>
      <c r="Z90" s="38">
        <f t="shared" si="9"/>
        <v>5773.2181818181825</v>
      </c>
      <c r="AA90" s="38">
        <f t="shared" si="9"/>
        <v>4914.7909090909079</v>
      </c>
      <c r="AB90" s="38">
        <f t="shared" si="9"/>
        <v>4672.6454545454544</v>
      </c>
      <c r="AC90" s="38">
        <f t="shared" si="9"/>
        <v>4774.7909090909088</v>
      </c>
      <c r="AD90" s="38">
        <f t="shared" si="9"/>
        <v>5215.5545454545445</v>
      </c>
      <c r="AE90" s="38">
        <f t="shared" si="9"/>
        <v>4904.3727272727274</v>
      </c>
      <c r="AF90" s="38">
        <f t="shared" si="9"/>
        <v>4872.3363636363629</v>
      </c>
      <c r="AG90" s="38">
        <f t="shared" si="9"/>
        <v>4793.5999999999995</v>
      </c>
      <c r="AH90" s="38">
        <f t="shared" si="9"/>
        <v>5057.2</v>
      </c>
      <c r="AI90" s="38">
        <f t="shared" si="9"/>
        <v>4726.7272727272721</v>
      </c>
      <c r="AJ90" s="38">
        <f t="shared" si="9"/>
        <v>4862.2909090909079</v>
      </c>
      <c r="AK90" s="38">
        <f t="shared" si="9"/>
        <v>4606.0545454545454</v>
      </c>
      <c r="AL90" s="38">
        <f t="shared" si="9"/>
        <v>5171.1636363636353</v>
      </c>
    </row>
    <row r="91" spans="1:38" ht="15" customHeight="1" x14ac:dyDescent="0.25">
      <c r="A91" s="3">
        <v>9</v>
      </c>
      <c r="B91" s="3"/>
      <c r="C91" s="3"/>
      <c r="D91" s="3"/>
      <c r="E91" s="3"/>
      <c r="F91" s="3"/>
      <c r="G91" s="3"/>
      <c r="H91" s="3"/>
      <c r="I91" s="3"/>
      <c r="J91" s="3"/>
      <c r="K91" s="3"/>
      <c r="U91" s="38">
        <f t="shared" ref="U91:AL91" si="10">U52/1.1</f>
        <v>3398.5818181818181</v>
      </c>
      <c r="V91" s="38">
        <f t="shared" si="10"/>
        <v>4143.772727272727</v>
      </c>
      <c r="W91" s="38">
        <f t="shared" si="10"/>
        <v>3495.6727272727267</v>
      </c>
      <c r="X91" s="38">
        <f t="shared" si="10"/>
        <v>3268.7636363636357</v>
      </c>
      <c r="Y91" s="38">
        <f t="shared" si="10"/>
        <v>3216.4090909090905</v>
      </c>
      <c r="Z91" s="38">
        <f t="shared" si="10"/>
        <v>3177.4363636363632</v>
      </c>
      <c r="AA91" s="38">
        <f t="shared" si="10"/>
        <v>3248.4181818181819</v>
      </c>
      <c r="AB91" s="38">
        <f t="shared" si="10"/>
        <v>3218.9454545454541</v>
      </c>
      <c r="AC91" s="38">
        <f t="shared" si="10"/>
        <v>3233.2999999999988</v>
      </c>
      <c r="AD91" s="38">
        <f t="shared" si="10"/>
        <v>3214.7090909090907</v>
      </c>
      <c r="AE91" s="38">
        <f t="shared" si="10"/>
        <v>3104.9272727272723</v>
      </c>
      <c r="AF91" s="38">
        <f t="shared" si="10"/>
        <v>2987.4727272727273</v>
      </c>
      <c r="AG91" s="38">
        <f t="shared" si="10"/>
        <v>2948.8181818181815</v>
      </c>
      <c r="AH91" s="38">
        <f t="shared" si="10"/>
        <v>2987.6545454545453</v>
      </c>
      <c r="AI91" s="38">
        <f t="shared" si="10"/>
        <v>2983.7454545454543</v>
      </c>
      <c r="AJ91" s="38">
        <f t="shared" si="10"/>
        <v>3319.8545454545451</v>
      </c>
      <c r="AK91" s="38">
        <f t="shared" si="10"/>
        <v>3118.772727272727</v>
      </c>
      <c r="AL91" s="38">
        <f t="shared" si="10"/>
        <v>3488.6636363636358</v>
      </c>
    </row>
    <row r="92" spans="1:38" ht="15" customHeight="1" x14ac:dyDescent="0.25">
      <c r="A92" s="3">
        <v>10</v>
      </c>
      <c r="B92" s="3"/>
      <c r="C92" s="3"/>
      <c r="D92" s="3"/>
      <c r="E92" s="3"/>
      <c r="F92" s="3"/>
      <c r="G92" s="3"/>
      <c r="H92" s="3"/>
      <c r="I92" s="3"/>
      <c r="J92" s="3"/>
      <c r="K92" s="3"/>
      <c r="U92" s="38">
        <f t="shared" ref="U92:AL92" si="11">U53/1.1</f>
        <v>6184.8318181818186</v>
      </c>
      <c r="V92" s="38">
        <f t="shared" si="11"/>
        <v>6162.090909090909</v>
      </c>
      <c r="W92" s="38">
        <f t="shared" si="11"/>
        <v>6020.6636363636353</v>
      </c>
      <c r="X92" s="38">
        <f t="shared" si="11"/>
        <v>6196.7181818181798</v>
      </c>
      <c r="Y92" s="38">
        <f t="shared" si="11"/>
        <v>5882.5181818181809</v>
      </c>
      <c r="Z92" s="38">
        <f t="shared" si="11"/>
        <v>5853.5272727272722</v>
      </c>
      <c r="AA92" s="38">
        <f t="shared" si="11"/>
        <v>5185.5090909090904</v>
      </c>
      <c r="AB92" s="38">
        <f t="shared" si="11"/>
        <v>5373.2545454545452</v>
      </c>
      <c r="AC92" s="38">
        <f t="shared" si="11"/>
        <v>5340.2999999999993</v>
      </c>
      <c r="AD92" s="38">
        <f t="shared" si="11"/>
        <v>5227.136363636364</v>
      </c>
      <c r="AE92" s="38">
        <f t="shared" si="11"/>
        <v>5216.4272727272719</v>
      </c>
      <c r="AF92" s="38">
        <f t="shared" si="11"/>
        <v>5194.7999999999993</v>
      </c>
      <c r="AG92" s="38">
        <f t="shared" si="11"/>
        <v>5204.1545454545449</v>
      </c>
      <c r="AH92" s="38">
        <f t="shared" si="11"/>
        <v>5629.5</v>
      </c>
      <c r="AI92" s="38">
        <f t="shared" si="11"/>
        <v>5642.1545454545449</v>
      </c>
      <c r="AJ92" s="38">
        <f t="shared" si="11"/>
        <v>5330.1090909090908</v>
      </c>
      <c r="AK92" s="38">
        <f t="shared" si="11"/>
        <v>4605.6090909090908</v>
      </c>
      <c r="AL92" s="38">
        <f t="shared" si="11"/>
        <v>4417.3909090909092</v>
      </c>
    </row>
    <row r="93" spans="1:38" ht="15" customHeight="1" x14ac:dyDescent="0.25">
      <c r="A93" s="3">
        <v>11</v>
      </c>
      <c r="B93" s="3"/>
      <c r="C93" s="3"/>
      <c r="D93" s="3"/>
      <c r="E93" s="3"/>
      <c r="F93" s="3"/>
      <c r="G93" s="3"/>
      <c r="H93" s="3"/>
      <c r="I93" s="3"/>
      <c r="J93" s="3"/>
      <c r="K93" s="3"/>
      <c r="U93" s="38">
        <f t="shared" ref="U93:AL93" si="12">U54/1.1</f>
        <v>10621.790909090907</v>
      </c>
      <c r="V93" s="38">
        <f t="shared" si="12"/>
        <v>10781.863636363636</v>
      </c>
      <c r="W93" s="38">
        <f t="shared" si="12"/>
        <v>10671.154545454545</v>
      </c>
      <c r="X93" s="38">
        <f t="shared" si="12"/>
        <v>9969.654545454543</v>
      </c>
      <c r="Y93" s="38">
        <f t="shared" si="12"/>
        <v>9531.863636363636</v>
      </c>
      <c r="Z93" s="38">
        <f t="shared" si="12"/>
        <v>8169.7909090909088</v>
      </c>
      <c r="AA93" s="38">
        <f t="shared" si="12"/>
        <v>8222.9636363636364</v>
      </c>
      <c r="AB93" s="38">
        <f t="shared" si="12"/>
        <v>8046.4272727272701</v>
      </c>
      <c r="AC93" s="38">
        <f t="shared" si="12"/>
        <v>8013.3363636363629</v>
      </c>
      <c r="AD93" s="38">
        <f t="shared" si="12"/>
        <v>7999.745454545453</v>
      </c>
      <c r="AE93" s="38">
        <f t="shared" si="12"/>
        <v>7699.9636363636346</v>
      </c>
      <c r="AF93" s="38">
        <f t="shared" si="12"/>
        <v>7817.7000000000007</v>
      </c>
      <c r="AG93" s="38">
        <f t="shared" si="12"/>
        <v>7871.2636363636348</v>
      </c>
      <c r="AH93" s="38">
        <f t="shared" si="12"/>
        <v>7820.5545454545454</v>
      </c>
      <c r="AI93" s="38">
        <f t="shared" si="12"/>
        <v>7841.9</v>
      </c>
      <c r="AJ93" s="38">
        <f t="shared" si="12"/>
        <v>7742.045454545454</v>
      </c>
      <c r="AK93" s="38">
        <f t="shared" si="12"/>
        <v>7639.1545454545449</v>
      </c>
      <c r="AL93" s="38">
        <f t="shared" si="12"/>
        <v>10486.636363636362</v>
      </c>
    </row>
    <row r="94" spans="1:38" ht="15" customHeight="1" x14ac:dyDescent="0.25">
      <c r="A94" s="3">
        <v>12</v>
      </c>
      <c r="B94" s="3"/>
      <c r="C94" s="3"/>
      <c r="D94" s="3"/>
      <c r="E94" s="3"/>
      <c r="F94" s="3"/>
      <c r="G94" s="3"/>
      <c r="H94" s="3"/>
      <c r="I94" s="3"/>
      <c r="J94" s="3"/>
      <c r="K94" s="3"/>
      <c r="U94" s="38">
        <f t="shared" ref="U94:AL94" si="13">U55/1.1</f>
        <v>7671.6090909090908</v>
      </c>
      <c r="V94" s="38">
        <f t="shared" si="13"/>
        <v>7911.1363636363631</v>
      </c>
      <c r="W94" s="38">
        <f t="shared" si="13"/>
        <v>7626.1363636363631</v>
      </c>
      <c r="X94" s="38">
        <f t="shared" si="13"/>
        <v>7527.7818181818175</v>
      </c>
      <c r="Y94" s="38">
        <f t="shared" si="13"/>
        <v>7002.8909090909092</v>
      </c>
      <c r="Z94" s="38">
        <f t="shared" si="13"/>
        <v>6674.5818181818177</v>
      </c>
      <c r="AA94" s="38">
        <f t="shared" si="13"/>
        <v>5273.954545454545</v>
      </c>
      <c r="AB94" s="38">
        <f t="shared" si="13"/>
        <v>5289.2999999999984</v>
      </c>
      <c r="AC94" s="38">
        <f t="shared" si="13"/>
        <v>5255.6636363636353</v>
      </c>
      <c r="AD94" s="38">
        <f t="shared" si="13"/>
        <v>5296.6909090909085</v>
      </c>
      <c r="AE94" s="38">
        <f t="shared" si="13"/>
        <v>5178.9818181818182</v>
      </c>
      <c r="AF94" s="38">
        <f t="shared" si="13"/>
        <v>5404.1909090909094</v>
      </c>
      <c r="AG94" s="38">
        <f t="shared" si="13"/>
        <v>5220.1181818181813</v>
      </c>
      <c r="AH94" s="38">
        <f t="shared" si="13"/>
        <v>5493.0818181818177</v>
      </c>
      <c r="AI94" s="38">
        <f t="shared" si="13"/>
        <v>5679.7636363636357</v>
      </c>
      <c r="AJ94" s="38">
        <f t="shared" si="13"/>
        <v>5575.3454545454542</v>
      </c>
      <c r="AK94" s="38">
        <f t="shared" si="13"/>
        <v>5807.636363636364</v>
      </c>
      <c r="AL94" s="38">
        <f t="shared" si="13"/>
        <v>6417.954545454545</v>
      </c>
    </row>
    <row r="95" spans="1:38" ht="15" customHeight="1" x14ac:dyDescent="0.25">
      <c r="A95" s="3">
        <v>13</v>
      </c>
      <c r="B95" s="3"/>
      <c r="C95" s="3"/>
      <c r="D95" s="3"/>
      <c r="E95" s="3"/>
      <c r="F95" s="3"/>
      <c r="G95" s="3"/>
      <c r="H95" s="3"/>
      <c r="I95" s="3"/>
      <c r="J95" s="3"/>
      <c r="K95" s="3"/>
      <c r="U95" s="38">
        <f t="shared" ref="U95:AL95" si="14">U56/1.1</f>
        <v>7836.9727272727268</v>
      </c>
      <c r="V95" s="38">
        <f t="shared" si="14"/>
        <v>8245.3272727272706</v>
      </c>
      <c r="W95" s="38">
        <f t="shared" si="14"/>
        <v>7579.9181818181814</v>
      </c>
      <c r="X95" s="38">
        <f t="shared" si="14"/>
        <v>7542.1272727272726</v>
      </c>
      <c r="Y95" s="38">
        <f t="shared" si="14"/>
        <v>6912.3363636363647</v>
      </c>
      <c r="Z95" s="38">
        <f t="shared" si="14"/>
        <v>6766.9636363636355</v>
      </c>
      <c r="AA95" s="38">
        <f t="shared" si="14"/>
        <v>7019.6545454545449</v>
      </c>
      <c r="AB95" s="38">
        <f t="shared" si="14"/>
        <v>7147.1363636363621</v>
      </c>
      <c r="AC95" s="38">
        <f t="shared" si="14"/>
        <v>6560.8909090909083</v>
      </c>
      <c r="AD95" s="38">
        <f t="shared" si="14"/>
        <v>6429.3363636363638</v>
      </c>
      <c r="AE95" s="38">
        <f t="shared" si="14"/>
        <v>6396.7454545454539</v>
      </c>
      <c r="AF95" s="38">
        <f t="shared" si="14"/>
        <v>6608.2363636363634</v>
      </c>
      <c r="AG95" s="38">
        <f t="shared" si="14"/>
        <v>6502.818181818182</v>
      </c>
      <c r="AH95" s="38">
        <f t="shared" si="14"/>
        <v>6527.1272727272726</v>
      </c>
      <c r="AI95" s="38">
        <f t="shared" si="14"/>
        <v>6577.6090909090899</v>
      </c>
      <c r="AJ95" s="38">
        <f t="shared" si="14"/>
        <v>6833.4363636363632</v>
      </c>
      <c r="AK95" s="38">
        <f t="shared" si="14"/>
        <v>6463.3090909090897</v>
      </c>
      <c r="AL95" s="38">
        <f t="shared" si="14"/>
        <v>7661.3090909090906</v>
      </c>
    </row>
    <row r="96" spans="1:38" ht="15" customHeight="1" x14ac:dyDescent="0.25">
      <c r="A96" s="3">
        <v>14</v>
      </c>
      <c r="B96" s="3"/>
      <c r="C96" s="3"/>
      <c r="D96" s="3"/>
      <c r="E96" s="3"/>
      <c r="F96" s="3"/>
      <c r="G96" s="3"/>
      <c r="H96" s="3"/>
      <c r="I96" s="3"/>
      <c r="J96" s="3"/>
      <c r="K96" s="3"/>
      <c r="U96" s="38">
        <f t="shared" ref="U96:AL96" si="15">U57/1.1</f>
        <v>10053.354545454546</v>
      </c>
      <c r="V96" s="38">
        <f t="shared" si="15"/>
        <v>10403.572727272727</v>
      </c>
      <c r="W96" s="38">
        <f t="shared" si="15"/>
        <v>10389.59090909091</v>
      </c>
      <c r="X96" s="38">
        <f t="shared" si="15"/>
        <v>10166.736363636361</v>
      </c>
      <c r="Y96" s="38">
        <f t="shared" si="15"/>
        <v>9648.7636363636339</v>
      </c>
      <c r="Z96" s="38">
        <f t="shared" si="15"/>
        <v>10267.636363636362</v>
      </c>
      <c r="AA96" s="38">
        <f t="shared" si="15"/>
        <v>8801.4909090909077</v>
      </c>
      <c r="AB96" s="38">
        <f t="shared" si="15"/>
        <v>8821.1363636363621</v>
      </c>
      <c r="AC96" s="38">
        <f t="shared" si="15"/>
        <v>8816.3181818181802</v>
      </c>
      <c r="AD96" s="38">
        <f t="shared" si="15"/>
        <v>8520.4272727272728</v>
      </c>
      <c r="AE96" s="38">
        <f t="shared" si="15"/>
        <v>8457.4727272727268</v>
      </c>
      <c r="AF96" s="38">
        <f t="shared" si="15"/>
        <v>8431.9272727272728</v>
      </c>
      <c r="AG96" s="38">
        <f t="shared" si="15"/>
        <v>8746.927272727271</v>
      </c>
      <c r="AH96" s="38">
        <f t="shared" si="15"/>
        <v>8780.5999999999985</v>
      </c>
      <c r="AI96" s="38">
        <f t="shared" si="15"/>
        <v>8668.6636363636371</v>
      </c>
      <c r="AJ96" s="38">
        <f t="shared" si="15"/>
        <v>8836.7272727272739</v>
      </c>
      <c r="AK96" s="38">
        <f t="shared" si="15"/>
        <v>9085.818181818182</v>
      </c>
      <c r="AL96" s="38">
        <f t="shared" si="15"/>
        <v>10350.136363636362</v>
      </c>
    </row>
    <row r="97" spans="1:38" ht="15" customHeight="1" x14ac:dyDescent="0.25">
      <c r="A97" s="3">
        <v>15</v>
      </c>
      <c r="B97" s="3"/>
      <c r="C97" s="3"/>
      <c r="D97" s="3"/>
      <c r="E97" s="3"/>
      <c r="F97" s="3"/>
      <c r="G97" s="3"/>
      <c r="H97" s="3"/>
      <c r="I97" s="3"/>
      <c r="J97" s="3"/>
      <c r="K97" s="3"/>
      <c r="U97" s="38">
        <f t="shared" ref="U97:AL97" si="16">U58/1.1</f>
        <v>6268.5</v>
      </c>
      <c r="V97" s="38">
        <f t="shared" si="16"/>
        <v>6778.7545454545452</v>
      </c>
      <c r="W97" s="38">
        <f t="shared" si="16"/>
        <v>6724.8454545454542</v>
      </c>
      <c r="X97" s="38">
        <f t="shared" si="16"/>
        <v>6335.5999999999995</v>
      </c>
      <c r="Y97" s="38">
        <f t="shared" si="16"/>
        <v>6214.4181818181805</v>
      </c>
      <c r="Z97" s="38">
        <f t="shared" si="16"/>
        <v>6029.0999999999995</v>
      </c>
      <c r="AA97" s="38">
        <f t="shared" si="16"/>
        <v>5883.6272727272726</v>
      </c>
      <c r="AB97" s="38">
        <f t="shared" si="16"/>
        <v>5643.5909090909072</v>
      </c>
      <c r="AC97" s="38">
        <f t="shared" si="16"/>
        <v>5635.0909090909081</v>
      </c>
      <c r="AD97" s="38">
        <f t="shared" si="16"/>
        <v>5677.9727272727268</v>
      </c>
      <c r="AE97" s="38">
        <f t="shared" si="16"/>
        <v>5473.2909090909088</v>
      </c>
      <c r="AF97" s="38">
        <f t="shared" si="16"/>
        <v>5598.2909090909088</v>
      </c>
      <c r="AG97" s="38">
        <f t="shared" si="16"/>
        <v>5575.3545454545456</v>
      </c>
      <c r="AH97" s="38">
        <f t="shared" si="16"/>
        <v>5690.4909090909086</v>
      </c>
      <c r="AI97" s="38">
        <f t="shared" si="16"/>
        <v>5779.4909090909086</v>
      </c>
      <c r="AJ97" s="38">
        <f t="shared" si="16"/>
        <v>6137.181818181818</v>
      </c>
      <c r="AK97" s="38">
        <f t="shared" si="16"/>
        <v>5990.4636363636364</v>
      </c>
      <c r="AL97" s="38">
        <f t="shared" si="16"/>
        <v>6485.2999999999993</v>
      </c>
    </row>
    <row r="98" spans="1:38" ht="15" customHeight="1" x14ac:dyDescent="0.25">
      <c r="A98" s="3">
        <v>16</v>
      </c>
      <c r="B98" s="3"/>
      <c r="C98" s="3"/>
      <c r="D98" s="3"/>
      <c r="E98" s="3"/>
      <c r="F98" s="3"/>
      <c r="G98" s="3"/>
      <c r="H98" s="3"/>
      <c r="I98" s="3"/>
      <c r="J98" s="3"/>
      <c r="K98" s="3"/>
      <c r="U98" s="38">
        <f t="shared" ref="U98:AL98" si="17">U59/1.1</f>
        <v>5089.1636363636362</v>
      </c>
      <c r="V98" s="38">
        <f t="shared" si="17"/>
        <v>5317.8545454545465</v>
      </c>
      <c r="W98" s="38">
        <f t="shared" si="17"/>
        <v>5375.9454545454537</v>
      </c>
      <c r="X98" s="38">
        <f t="shared" si="17"/>
        <v>5416.0545454545445</v>
      </c>
      <c r="Y98" s="38">
        <f t="shared" si="17"/>
        <v>4616.6727272727258</v>
      </c>
      <c r="Z98" s="38">
        <f t="shared" si="17"/>
        <v>4274.4636363636364</v>
      </c>
      <c r="AA98" s="38">
        <f t="shared" si="17"/>
        <v>4854.4363636363632</v>
      </c>
      <c r="AB98" s="38">
        <f t="shared" si="17"/>
        <v>4896.9454545454537</v>
      </c>
      <c r="AC98" s="38">
        <f t="shared" si="17"/>
        <v>4914.6000000000004</v>
      </c>
      <c r="AD98" s="38">
        <f t="shared" si="17"/>
        <v>4868.6090909090899</v>
      </c>
      <c r="AE98" s="38">
        <f t="shared" si="17"/>
        <v>4888.909090909091</v>
      </c>
      <c r="AF98" s="38">
        <f t="shared" si="17"/>
        <v>4843.1909090909085</v>
      </c>
      <c r="AG98" s="38">
        <f t="shared" si="17"/>
        <v>4912.318181818182</v>
      </c>
      <c r="AH98" s="38">
        <f t="shared" si="17"/>
        <v>5078.8818181818178</v>
      </c>
      <c r="AI98" s="38">
        <f t="shared" si="17"/>
        <v>5041.8545454545456</v>
      </c>
      <c r="AJ98" s="38">
        <f t="shared" si="17"/>
        <v>5304.8636363636351</v>
      </c>
      <c r="AK98" s="38">
        <f t="shared" si="17"/>
        <v>5190.0090909090895</v>
      </c>
      <c r="AL98" s="38">
        <f t="shared" si="17"/>
        <v>5817.7727272727261</v>
      </c>
    </row>
    <row r="99" spans="1:38" ht="15" customHeight="1" x14ac:dyDescent="0.25">
      <c r="A99" s="3">
        <v>17</v>
      </c>
      <c r="B99" s="3"/>
      <c r="C99" s="3"/>
      <c r="D99" s="3"/>
      <c r="E99" s="3"/>
      <c r="F99" s="3"/>
      <c r="G99" s="3"/>
      <c r="H99" s="3"/>
      <c r="I99" s="3"/>
      <c r="J99" s="3"/>
      <c r="K99" s="3"/>
      <c r="U99" s="38">
        <f t="shared" ref="U99:AL99" si="18">U60/1.1</f>
        <v>8797.2545454545452</v>
      </c>
      <c r="V99" s="38">
        <f t="shared" si="18"/>
        <v>9106.3818181818187</v>
      </c>
      <c r="W99" s="38">
        <f t="shared" si="18"/>
        <v>9040.0909090909063</v>
      </c>
      <c r="X99" s="38">
        <f t="shared" si="18"/>
        <v>8900.3727272727265</v>
      </c>
      <c r="Y99" s="38">
        <f t="shared" si="18"/>
        <v>8112.0363636363627</v>
      </c>
      <c r="Z99" s="38">
        <f t="shared" si="18"/>
        <v>7662.1181818181831</v>
      </c>
      <c r="AA99" s="38">
        <f t="shared" si="18"/>
        <v>7169.6363636363621</v>
      </c>
      <c r="AB99" s="38">
        <f t="shared" si="18"/>
        <v>6844.7363636363634</v>
      </c>
      <c r="AC99" s="38">
        <f t="shared" si="18"/>
        <v>6787.0999999999985</v>
      </c>
      <c r="AD99" s="38">
        <f t="shared" si="18"/>
        <v>6614.2545454545452</v>
      </c>
      <c r="AE99" s="38">
        <f t="shared" si="18"/>
        <v>6525.2454545454539</v>
      </c>
      <c r="AF99" s="38">
        <f t="shared" si="18"/>
        <v>6695.4818181818182</v>
      </c>
      <c r="AG99" s="38">
        <f t="shared" si="18"/>
        <v>6459.6545454545458</v>
      </c>
      <c r="AH99" s="38">
        <f t="shared" si="18"/>
        <v>6453.1363636363631</v>
      </c>
      <c r="AI99" s="38">
        <f t="shared" si="18"/>
        <v>6554.7909090909088</v>
      </c>
      <c r="AJ99" s="38">
        <f t="shared" si="18"/>
        <v>6633.5999999999995</v>
      </c>
      <c r="AK99" s="38">
        <f t="shared" si="18"/>
        <v>6694.4363636363623</v>
      </c>
      <c r="AL99" s="38">
        <f t="shared" si="18"/>
        <v>7488.6090909090899</v>
      </c>
    </row>
    <row r="100" spans="1:38" ht="15" customHeight="1" x14ac:dyDescent="0.25">
      <c r="A100" s="3">
        <v>18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U100" s="38">
        <f t="shared" ref="U100:AL100" si="19">U61/1.1</f>
        <v>8554.8272727272724</v>
      </c>
      <c r="V100" s="38">
        <f t="shared" si="19"/>
        <v>8600.1727272727258</v>
      </c>
      <c r="W100" s="38">
        <f t="shared" si="19"/>
        <v>8366.3818181818187</v>
      </c>
      <c r="X100" s="38">
        <f t="shared" si="19"/>
        <v>8233.8545454545438</v>
      </c>
      <c r="Y100" s="38">
        <f t="shared" si="19"/>
        <v>7784.1545454545449</v>
      </c>
      <c r="Z100" s="38">
        <f t="shared" si="19"/>
        <v>7550.7272727272712</v>
      </c>
      <c r="AA100" s="38">
        <f t="shared" si="19"/>
        <v>7294.0909090909081</v>
      </c>
      <c r="AB100" s="38">
        <f t="shared" si="19"/>
        <v>7193.1090909090908</v>
      </c>
      <c r="AC100" s="38">
        <f t="shared" si="19"/>
        <v>7152.1636363636353</v>
      </c>
      <c r="AD100" s="38">
        <f t="shared" si="19"/>
        <v>7273.2181818181816</v>
      </c>
      <c r="AE100" s="38">
        <f t="shared" si="19"/>
        <v>7236.1909090909085</v>
      </c>
      <c r="AF100" s="38">
        <f t="shared" si="19"/>
        <v>7312.0090909090904</v>
      </c>
      <c r="AG100" s="38">
        <f t="shared" si="19"/>
        <v>7131.9818181818173</v>
      </c>
      <c r="AH100" s="38">
        <f t="shared" si="19"/>
        <v>7103.7363636363625</v>
      </c>
      <c r="AI100" s="38">
        <f t="shared" si="19"/>
        <v>7291.4454545454537</v>
      </c>
      <c r="AJ100" s="38">
        <f t="shared" si="19"/>
        <v>7172.9272727272728</v>
      </c>
      <c r="AK100" s="38">
        <f t="shared" si="19"/>
        <v>7268.0090909090895</v>
      </c>
      <c r="AL100" s="38">
        <f t="shared" si="19"/>
        <v>8069.7090909090903</v>
      </c>
    </row>
    <row r="101" spans="1:38" ht="15" customHeight="1" x14ac:dyDescent="0.25">
      <c r="A101" s="3">
        <v>19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U101" s="38">
        <f t="shared" ref="U101:AL101" si="20">U62/1.1</f>
        <v>4577.2999999999993</v>
      </c>
      <c r="V101" s="38">
        <f t="shared" si="20"/>
        <v>4674.909090909091</v>
      </c>
      <c r="W101" s="38">
        <f t="shared" si="20"/>
        <v>4486.8818181818178</v>
      </c>
      <c r="X101" s="38">
        <f t="shared" si="20"/>
        <v>4629.2181818181816</v>
      </c>
      <c r="Y101" s="38">
        <f t="shared" si="20"/>
        <v>4234.7545454545443</v>
      </c>
      <c r="Z101" s="38">
        <f t="shared" si="20"/>
        <v>4150.0090909090904</v>
      </c>
      <c r="AA101" s="38">
        <f t="shared" si="20"/>
        <v>4128.5181818181818</v>
      </c>
      <c r="AB101" s="38">
        <f t="shared" si="20"/>
        <v>3884.2454545454543</v>
      </c>
      <c r="AC101" s="38">
        <f t="shared" si="20"/>
        <v>3903.3999999999996</v>
      </c>
      <c r="AD101" s="38">
        <f t="shared" si="20"/>
        <v>3761.2181818181816</v>
      </c>
      <c r="AE101" s="38">
        <f t="shared" si="20"/>
        <v>3722.8909090909092</v>
      </c>
      <c r="AF101" s="38">
        <f t="shared" si="20"/>
        <v>3863.1636363636358</v>
      </c>
      <c r="AG101" s="38">
        <f t="shared" si="20"/>
        <v>3648.2181818181816</v>
      </c>
      <c r="AH101" s="38">
        <f t="shared" si="20"/>
        <v>3716.6545454545453</v>
      </c>
      <c r="AI101" s="38">
        <f t="shared" si="20"/>
        <v>3827.3636363636365</v>
      </c>
      <c r="AJ101" s="38">
        <f t="shared" si="20"/>
        <v>4180.0818181818177</v>
      </c>
      <c r="AK101" s="38">
        <f t="shared" si="20"/>
        <v>4113.5272727272722</v>
      </c>
      <c r="AL101" s="38">
        <f t="shared" si="20"/>
        <v>4811.7090909090903</v>
      </c>
    </row>
    <row r="102" spans="1:38" ht="15" customHeight="1" x14ac:dyDescent="0.25">
      <c r="A102" s="3">
        <v>20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U102" s="38">
        <f t="shared" ref="U102:AL102" si="21">U63/1.1</f>
        <v>10173.163636363635</v>
      </c>
      <c r="V102" s="38">
        <f t="shared" si="21"/>
        <v>10288.654545454543</v>
      </c>
      <c r="W102" s="38">
        <f t="shared" si="21"/>
        <v>9864.9181818181805</v>
      </c>
      <c r="X102" s="38">
        <f t="shared" si="21"/>
        <v>9722.7090909090894</v>
      </c>
      <c r="Y102" s="38">
        <f t="shared" si="21"/>
        <v>9237.6272727272735</v>
      </c>
      <c r="Z102" s="38">
        <f t="shared" si="21"/>
        <v>8846.5181818181809</v>
      </c>
      <c r="AA102" s="38">
        <f t="shared" si="21"/>
        <v>8433.7090909090894</v>
      </c>
      <c r="AB102" s="38">
        <f t="shared" si="21"/>
        <v>8488.5999999999967</v>
      </c>
      <c r="AC102" s="38">
        <f t="shared" si="21"/>
        <v>8693.8818181818187</v>
      </c>
      <c r="AD102" s="38">
        <f t="shared" si="21"/>
        <v>8302.6727272727276</v>
      </c>
      <c r="AE102" s="38">
        <f t="shared" si="21"/>
        <v>8371.4636363636364</v>
      </c>
      <c r="AF102" s="38">
        <f t="shared" si="21"/>
        <v>8723.0909090909081</v>
      </c>
      <c r="AG102" s="38">
        <f t="shared" si="21"/>
        <v>8575.863636363636</v>
      </c>
      <c r="AH102" s="38">
        <f t="shared" si="21"/>
        <v>8627.4727272727268</v>
      </c>
      <c r="AI102" s="38">
        <f t="shared" si="21"/>
        <v>8763.4090909090901</v>
      </c>
      <c r="AJ102" s="38">
        <f t="shared" si="21"/>
        <v>8591.7636363636357</v>
      </c>
      <c r="AK102" s="38">
        <f t="shared" si="21"/>
        <v>9017.8272727272706</v>
      </c>
      <c r="AL102" s="38">
        <f t="shared" si="21"/>
        <v>9537.0090909090886</v>
      </c>
    </row>
    <row r="103" spans="1:38" ht="15" customHeight="1" x14ac:dyDescent="0.25">
      <c r="A103" s="3">
        <v>21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U103" s="38">
        <f t="shared" ref="U103:AL103" si="22">U64/1.1</f>
        <v>3930.8818181818183</v>
      </c>
      <c r="V103" s="38">
        <f t="shared" si="22"/>
        <v>3615.3636363636365</v>
      </c>
      <c r="W103" s="38">
        <f t="shared" si="22"/>
        <v>3942.7909090909084</v>
      </c>
      <c r="X103" s="38">
        <f t="shared" si="22"/>
        <v>4021.0090909090904</v>
      </c>
      <c r="Y103" s="38">
        <f t="shared" si="22"/>
        <v>3894.3818181818174</v>
      </c>
      <c r="Z103" s="38">
        <f t="shared" si="22"/>
        <v>3832.8727272727278</v>
      </c>
      <c r="AA103" s="38">
        <f t="shared" si="22"/>
        <v>4006.5363636363631</v>
      </c>
      <c r="AB103" s="38">
        <f t="shared" si="22"/>
        <v>3920.2181818181812</v>
      </c>
      <c r="AC103" s="38">
        <f t="shared" si="22"/>
        <v>3898.8090909090902</v>
      </c>
      <c r="AD103" s="38">
        <f t="shared" si="22"/>
        <v>3869.1363636363635</v>
      </c>
      <c r="AE103" s="38">
        <f t="shared" si="22"/>
        <v>3741.0727272727272</v>
      </c>
      <c r="AF103" s="38">
        <f t="shared" si="22"/>
        <v>3838.0454545454545</v>
      </c>
      <c r="AG103" s="38">
        <f t="shared" si="22"/>
        <v>3848.1363636363631</v>
      </c>
      <c r="AH103" s="38">
        <f t="shared" si="22"/>
        <v>3917.590909090909</v>
      </c>
      <c r="AI103" s="38">
        <f t="shared" si="22"/>
        <v>3974.9272727272723</v>
      </c>
      <c r="AJ103" s="38">
        <f t="shared" si="22"/>
        <v>4080.1636363636362</v>
      </c>
      <c r="AK103" s="38">
        <f t="shared" si="22"/>
        <v>3873</v>
      </c>
      <c r="AL103" s="38">
        <f t="shared" si="22"/>
        <v>4224.5363636363627</v>
      </c>
    </row>
    <row r="104" spans="1:38" ht="15" customHeight="1" x14ac:dyDescent="0.25">
      <c r="A104" s="3">
        <v>22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U104" s="38">
        <f t="shared" ref="U104:AL104" si="23">U65/1.1</f>
        <v>5909.7636363636366</v>
      </c>
      <c r="V104" s="38">
        <f t="shared" si="23"/>
        <v>6053.3636363636369</v>
      </c>
      <c r="W104" s="38">
        <f t="shared" si="23"/>
        <v>5993.090909090909</v>
      </c>
      <c r="X104" s="38">
        <f t="shared" si="23"/>
        <v>6257.9727272727259</v>
      </c>
      <c r="Y104" s="38">
        <f t="shared" si="23"/>
        <v>5608.4181818181805</v>
      </c>
      <c r="Z104" s="38">
        <f t="shared" si="23"/>
        <v>5615.5090909090914</v>
      </c>
      <c r="AA104" s="38">
        <f t="shared" si="23"/>
        <v>5233.7727272727261</v>
      </c>
      <c r="AB104" s="38">
        <f t="shared" si="23"/>
        <v>4763.2363636363634</v>
      </c>
      <c r="AC104" s="38">
        <f t="shared" si="23"/>
        <v>4761.0636363636349</v>
      </c>
      <c r="AD104" s="38">
        <f t="shared" si="23"/>
        <v>4335.7636363636366</v>
      </c>
      <c r="AE104" s="38">
        <f t="shared" si="23"/>
        <v>4540.4727272727278</v>
      </c>
      <c r="AF104" s="38">
        <f t="shared" si="23"/>
        <v>5092.7</v>
      </c>
      <c r="AG104" s="38">
        <f t="shared" si="23"/>
        <v>4929.9727272727268</v>
      </c>
      <c r="AH104" s="38">
        <f t="shared" si="23"/>
        <v>5025.6727272727267</v>
      </c>
      <c r="AI104" s="38">
        <f t="shared" si="23"/>
        <v>5103.2090909090912</v>
      </c>
      <c r="AJ104" s="38">
        <f t="shared" si="23"/>
        <v>5384.1181818181813</v>
      </c>
      <c r="AK104" s="38">
        <f t="shared" si="23"/>
        <v>3849.9090909090901</v>
      </c>
      <c r="AL104" s="38">
        <f t="shared" si="23"/>
        <v>4548.4818181818182</v>
      </c>
    </row>
    <row r="105" spans="1:38" ht="15" customHeight="1" x14ac:dyDescent="0.25">
      <c r="A105" s="3">
        <v>23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U105" s="38">
        <f t="shared" ref="U105:AL105" si="24">U66/1.1</f>
        <v>3578.2454545454543</v>
      </c>
      <c r="V105" s="38">
        <f t="shared" si="24"/>
        <v>3723.1181818181808</v>
      </c>
      <c r="W105" s="38">
        <f t="shared" si="24"/>
        <v>3763.181818181818</v>
      </c>
      <c r="X105" s="38">
        <f t="shared" si="24"/>
        <v>3889.8545454545442</v>
      </c>
      <c r="Y105" s="38">
        <f t="shared" si="24"/>
        <v>3732.1181818181813</v>
      </c>
      <c r="Z105" s="38">
        <f t="shared" si="24"/>
        <v>3609.6909090909089</v>
      </c>
      <c r="AA105" s="38">
        <f t="shared" si="24"/>
        <v>3465.545454545454</v>
      </c>
      <c r="AB105" s="38">
        <f t="shared" si="24"/>
        <v>3409.2181818181816</v>
      </c>
      <c r="AC105" s="38">
        <f t="shared" si="24"/>
        <v>3466.6090909090908</v>
      </c>
      <c r="AD105" s="38">
        <f t="shared" si="24"/>
        <v>3280.9272727272723</v>
      </c>
      <c r="AE105" s="38">
        <f t="shared" si="24"/>
        <v>3241.9363636363637</v>
      </c>
      <c r="AF105" s="38">
        <f t="shared" si="24"/>
        <v>3285.3909090909092</v>
      </c>
      <c r="AG105" s="38">
        <f t="shared" si="24"/>
        <v>3435.045454545454</v>
      </c>
      <c r="AH105" s="38">
        <f t="shared" si="24"/>
        <v>3525.3090909090906</v>
      </c>
      <c r="AI105" s="38">
        <f t="shared" si="24"/>
        <v>3518.6545454545453</v>
      </c>
      <c r="AJ105" s="38">
        <f t="shared" si="24"/>
        <v>3610.1727272727271</v>
      </c>
      <c r="AK105" s="38">
        <f t="shared" si="24"/>
        <v>4401.5272727272722</v>
      </c>
      <c r="AL105" s="38">
        <f t="shared" si="24"/>
        <v>5142.1727272727276</v>
      </c>
    </row>
    <row r="106" spans="1:38" ht="15" customHeight="1" x14ac:dyDescent="0.25">
      <c r="A106" s="3">
        <v>24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U106" s="38">
        <f t="shared" ref="U106:AL106" si="25">U67/1.1</f>
        <v>480.67272727272723</v>
      </c>
      <c r="V106" s="38">
        <f t="shared" si="25"/>
        <v>1536.2999999999997</v>
      </c>
      <c r="W106" s="38">
        <f t="shared" si="25"/>
        <v>2777.4636363636364</v>
      </c>
      <c r="X106" s="38">
        <f t="shared" si="25"/>
        <v>3123.7818181818179</v>
      </c>
      <c r="Y106" s="38">
        <f t="shared" si="25"/>
        <v>2969.3636363636365</v>
      </c>
      <c r="Z106" s="38">
        <f t="shared" si="25"/>
        <v>2848.6272727272722</v>
      </c>
      <c r="AA106" s="38">
        <f t="shared" si="25"/>
        <v>2459.5727272727268</v>
      </c>
      <c r="AB106" s="38">
        <f t="shared" si="25"/>
        <v>2685.2999999999997</v>
      </c>
      <c r="AC106" s="38">
        <f t="shared" si="25"/>
        <v>2326.2818181818179</v>
      </c>
      <c r="AD106" s="38">
        <f t="shared" si="25"/>
        <v>2158.9909090909086</v>
      </c>
      <c r="AE106" s="38">
        <f t="shared" si="25"/>
        <v>2224.4272727272723</v>
      </c>
      <c r="AF106" s="38">
        <f t="shared" si="25"/>
        <v>2407.3363636363633</v>
      </c>
      <c r="AG106" s="38">
        <f t="shared" si="25"/>
        <v>3466.590909090909</v>
      </c>
      <c r="AH106" s="38">
        <f t="shared" si="25"/>
        <v>2939.6181818181817</v>
      </c>
      <c r="AI106" s="38">
        <f t="shared" si="25"/>
        <v>2452.0272727272722</v>
      </c>
      <c r="AJ106" s="38">
        <f t="shared" si="25"/>
        <v>2341.0090909090909</v>
      </c>
      <c r="AK106" s="38">
        <f t="shared" si="25"/>
        <v>2766.8545454545451</v>
      </c>
      <c r="AL106" s="38">
        <f t="shared" si="25"/>
        <v>3074.1636363636362</v>
      </c>
    </row>
    <row r="107" spans="1:38" ht="15" customHeight="1" x14ac:dyDescent="0.25">
      <c r="A107" s="3">
        <v>25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U107" s="38">
        <f t="shared" ref="U107:AL107" si="26">U68/1.1</f>
        <v>5296.9272727272719</v>
      </c>
      <c r="V107" s="38">
        <f t="shared" si="26"/>
        <v>5098.2818181818175</v>
      </c>
      <c r="W107" s="38">
        <f t="shared" si="26"/>
        <v>4751.5090909090895</v>
      </c>
      <c r="X107" s="38">
        <f t="shared" si="26"/>
        <v>4919.7545454545443</v>
      </c>
      <c r="Y107" s="38">
        <f t="shared" si="26"/>
        <v>5173.4272727272737</v>
      </c>
      <c r="Z107" s="38">
        <f t="shared" si="26"/>
        <v>4620.454545454545</v>
      </c>
      <c r="AA107" s="38">
        <f t="shared" si="26"/>
        <v>4806.6272727272726</v>
      </c>
      <c r="AB107" s="38">
        <f t="shared" si="26"/>
        <v>4632.9363636363632</v>
      </c>
      <c r="AC107" s="38">
        <f t="shared" si="26"/>
        <v>4581.5909090909081</v>
      </c>
      <c r="AD107" s="38">
        <f t="shared" si="26"/>
        <v>4565.6545454545458</v>
      </c>
      <c r="AE107" s="38">
        <f t="shared" si="26"/>
        <v>5196.8727272727265</v>
      </c>
      <c r="AF107" s="38">
        <f t="shared" si="26"/>
        <v>5067.2272727272721</v>
      </c>
      <c r="AG107" s="38">
        <f t="shared" si="26"/>
        <v>5072.9818181818182</v>
      </c>
      <c r="AH107" s="38">
        <f t="shared" si="26"/>
        <v>4762.6545454545449</v>
      </c>
      <c r="AI107" s="38">
        <f t="shared" si="26"/>
        <v>5060.545454545454</v>
      </c>
      <c r="AJ107" s="38">
        <f t="shared" si="26"/>
        <v>5006.6909090909085</v>
      </c>
      <c r="AK107" s="38">
        <f t="shared" si="26"/>
        <v>4977.7181818181816</v>
      </c>
      <c r="AL107" s="38">
        <f t="shared" si="26"/>
        <v>5382.8454545454542</v>
      </c>
    </row>
    <row r="108" spans="1:38" ht="15" customHeight="1" x14ac:dyDescent="0.25">
      <c r="A108" s="3">
        <v>26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U108" s="38">
        <f t="shared" ref="U108:AL108" si="27">U69/1.1</f>
        <v>7381.8545454545447</v>
      </c>
      <c r="V108" s="38">
        <f t="shared" si="27"/>
        <v>7919.5818181818186</v>
      </c>
      <c r="W108" s="38">
        <f t="shared" si="27"/>
        <v>7682.0272727272713</v>
      </c>
      <c r="X108" s="38">
        <f t="shared" si="27"/>
        <v>7349.0272727272722</v>
      </c>
      <c r="Y108" s="38">
        <f t="shared" si="27"/>
        <v>6794.7000000000007</v>
      </c>
      <c r="Z108" s="38">
        <f t="shared" si="27"/>
        <v>6731.5909090909081</v>
      </c>
      <c r="AA108" s="38">
        <f t="shared" si="27"/>
        <v>6395.9363636363641</v>
      </c>
      <c r="AB108" s="38">
        <f t="shared" si="27"/>
        <v>6237.8272727272724</v>
      </c>
      <c r="AC108" s="38">
        <f t="shared" si="27"/>
        <v>6242.818181818182</v>
      </c>
      <c r="AD108" s="38">
        <f t="shared" si="27"/>
        <v>6516.4</v>
      </c>
      <c r="AE108" s="38">
        <f t="shared" si="27"/>
        <v>6253.2090909090912</v>
      </c>
      <c r="AF108" s="38">
        <f t="shared" si="27"/>
        <v>6149.7818181818175</v>
      </c>
      <c r="AG108" s="38">
        <f t="shared" si="27"/>
        <v>6234.7181818181816</v>
      </c>
      <c r="AH108" s="38">
        <f t="shared" si="27"/>
        <v>6495.8181818181811</v>
      </c>
      <c r="AI108" s="38">
        <f t="shared" si="27"/>
        <v>6506.5272727272713</v>
      </c>
      <c r="AJ108" s="38">
        <f t="shared" si="27"/>
        <v>6865.5272727272722</v>
      </c>
      <c r="AK108" s="38">
        <f t="shared" si="27"/>
        <v>6503.9909090909068</v>
      </c>
      <c r="AL108" s="38">
        <f t="shared" si="27"/>
        <v>7312.1272727272726</v>
      </c>
    </row>
    <row r="109" spans="1:38" ht="15" customHeight="1" x14ac:dyDescent="0.25">
      <c r="A109" s="3">
        <v>27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U109" s="38">
        <f t="shared" ref="U109:AL109" si="28">U70/1.1</f>
        <v>11140.972727272729</v>
      </c>
      <c r="V109" s="38">
        <f t="shared" si="28"/>
        <v>11404.327272727272</v>
      </c>
      <c r="W109" s="38">
        <f t="shared" si="28"/>
        <v>11080.62727272727</v>
      </c>
      <c r="X109" s="38">
        <f t="shared" si="28"/>
        <v>10800.454545454544</v>
      </c>
      <c r="Y109" s="38">
        <f t="shared" si="28"/>
        <v>10872.636363636364</v>
      </c>
      <c r="Z109" s="38">
        <f t="shared" si="28"/>
        <v>10966.999999999998</v>
      </c>
      <c r="AA109" s="38">
        <f t="shared" si="28"/>
        <v>9483.0272727272732</v>
      </c>
      <c r="AB109" s="38">
        <f t="shared" si="28"/>
        <v>9326.1636363636353</v>
      </c>
      <c r="AC109" s="38">
        <f t="shared" si="28"/>
        <v>9124.8727272727265</v>
      </c>
      <c r="AD109" s="38">
        <f t="shared" si="28"/>
        <v>9030.363636363636</v>
      </c>
      <c r="AE109" s="38">
        <f t="shared" si="28"/>
        <v>8299.0909090909081</v>
      </c>
      <c r="AF109" s="38">
        <f t="shared" si="28"/>
        <v>8427.9363636363632</v>
      </c>
      <c r="AG109" s="38">
        <f t="shared" si="28"/>
        <v>8541.1636363636371</v>
      </c>
      <c r="AH109" s="38">
        <f t="shared" si="28"/>
        <v>9167.0363636363636</v>
      </c>
      <c r="AI109" s="38">
        <f t="shared" si="28"/>
        <v>9011.472727272725</v>
      </c>
      <c r="AJ109" s="38">
        <f t="shared" si="28"/>
        <v>8987.5363636363636</v>
      </c>
      <c r="AK109" s="38">
        <f t="shared" si="28"/>
        <v>9983.3272727272742</v>
      </c>
      <c r="AL109" s="38">
        <f t="shared" si="28"/>
        <v>10669.609090909089</v>
      </c>
    </row>
    <row r="110" spans="1:38" ht="15" customHeight="1" x14ac:dyDescent="0.25">
      <c r="A110" s="3">
        <v>28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U110" s="38">
        <f t="shared" ref="U110:AL110" si="29">U71/1.1</f>
        <v>6930.6545454545439</v>
      </c>
      <c r="V110" s="38">
        <f t="shared" si="29"/>
        <v>6866.3909090909092</v>
      </c>
      <c r="W110" s="38">
        <f t="shared" si="29"/>
        <v>6925.9909090909096</v>
      </c>
      <c r="X110" s="38">
        <f t="shared" si="29"/>
        <v>7185.2945454545443</v>
      </c>
      <c r="Y110" s="38">
        <f t="shared" si="29"/>
        <v>6913.4272727272719</v>
      </c>
      <c r="Z110" s="38">
        <f t="shared" si="29"/>
        <v>6675.5363636363645</v>
      </c>
      <c r="AA110" s="38">
        <f t="shared" si="29"/>
        <v>6206.2181818181816</v>
      </c>
      <c r="AB110" s="38">
        <f t="shared" si="29"/>
        <v>6262.545454545454</v>
      </c>
      <c r="AC110" s="38">
        <f t="shared" si="29"/>
        <v>6257.045454545454</v>
      </c>
      <c r="AD110" s="38">
        <f t="shared" si="29"/>
        <v>6189</v>
      </c>
      <c r="AE110" s="38">
        <f t="shared" si="29"/>
        <v>6181.8181818181811</v>
      </c>
      <c r="AF110" s="38">
        <f t="shared" si="29"/>
        <v>6322.7363636363634</v>
      </c>
      <c r="AG110" s="38">
        <f t="shared" si="29"/>
        <v>6383.8727272727274</v>
      </c>
      <c r="AH110" s="38">
        <f t="shared" si="29"/>
        <v>6639.2909090909079</v>
      </c>
      <c r="AI110" s="38">
        <f t="shared" si="29"/>
        <v>6885.8909090909092</v>
      </c>
      <c r="AJ110" s="38">
        <f t="shared" si="29"/>
        <v>7056.4000000000005</v>
      </c>
      <c r="AK110" s="38">
        <f t="shared" si="29"/>
        <v>6946.6999999999989</v>
      </c>
      <c r="AL110" s="38">
        <f t="shared" si="29"/>
        <v>7748.8818181818178</v>
      </c>
    </row>
    <row r="111" spans="1:38" ht="15" customHeight="1" x14ac:dyDescent="0.25">
      <c r="A111" s="3">
        <v>29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U111" s="38">
        <f t="shared" ref="U111:AL111" si="30">U72/1.1</f>
        <v>2847.409090909091</v>
      </c>
      <c r="V111" s="38">
        <f t="shared" si="30"/>
        <v>2740.9727272727268</v>
      </c>
      <c r="W111" s="38">
        <f t="shared" si="30"/>
        <v>2669.4454545454546</v>
      </c>
      <c r="X111" s="38">
        <f t="shared" si="30"/>
        <v>2777.0272727272727</v>
      </c>
      <c r="Y111" s="38">
        <f t="shared" si="30"/>
        <v>2668.7545454545448</v>
      </c>
      <c r="Z111" s="38">
        <f t="shared" si="30"/>
        <v>2520.6454545454544</v>
      </c>
      <c r="AA111" s="38">
        <f t="shared" si="30"/>
        <v>2289.9909090909091</v>
      </c>
      <c r="AB111" s="38">
        <f t="shared" si="30"/>
        <v>2325.4727272727268</v>
      </c>
      <c r="AC111" s="38">
        <f t="shared" si="30"/>
        <v>2335.2181818181816</v>
      </c>
      <c r="AD111" s="38">
        <f t="shared" si="30"/>
        <v>2280.8090909090911</v>
      </c>
      <c r="AE111" s="38">
        <f t="shared" si="30"/>
        <v>2255.0090909090909</v>
      </c>
      <c r="AF111" s="38">
        <f t="shared" si="30"/>
        <v>2330.3454545454542</v>
      </c>
      <c r="AG111" s="38">
        <f t="shared" si="30"/>
        <v>2302.3454545454542</v>
      </c>
      <c r="AH111" s="38">
        <f t="shared" si="30"/>
        <v>2417.2454545454548</v>
      </c>
      <c r="AI111" s="38">
        <f t="shared" si="30"/>
        <v>2430.4272727272723</v>
      </c>
      <c r="AJ111" s="38">
        <f t="shared" si="30"/>
        <v>2442.1272727272722</v>
      </c>
      <c r="AK111" s="38">
        <f t="shared" si="30"/>
        <v>2244.7363636363634</v>
      </c>
      <c r="AL111" s="38">
        <f t="shared" si="30"/>
        <v>2212.5818181818181</v>
      </c>
    </row>
    <row r="112" spans="1:38" ht="15" customHeight="1" x14ac:dyDescent="0.25">
      <c r="A112" s="3">
        <v>30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U112" s="38">
        <f t="shared" ref="U112:AL112" si="31">U73/1.1</f>
        <v>8480.5363636363636</v>
      </c>
      <c r="V112" s="38">
        <f t="shared" si="31"/>
        <v>8490.5</v>
      </c>
      <c r="W112" s="38">
        <f t="shared" si="31"/>
        <v>8370.9727272727287</v>
      </c>
      <c r="X112" s="38">
        <f t="shared" si="31"/>
        <v>8543.9727272727268</v>
      </c>
      <c r="Y112" s="38">
        <f t="shared" si="31"/>
        <v>8092.8818181818178</v>
      </c>
      <c r="Z112" s="38">
        <f t="shared" si="31"/>
        <v>7690.4181818181823</v>
      </c>
      <c r="AA112" s="38">
        <f t="shared" si="31"/>
        <v>6844.7909090909079</v>
      </c>
      <c r="AB112" s="38">
        <f t="shared" si="31"/>
        <v>6586.0545454545463</v>
      </c>
      <c r="AC112" s="38">
        <f t="shared" si="31"/>
        <v>6704.4272727272719</v>
      </c>
      <c r="AD112" s="38">
        <f t="shared" si="31"/>
        <v>6593.6272727272717</v>
      </c>
      <c r="AE112" s="38">
        <f t="shared" si="31"/>
        <v>6605.5</v>
      </c>
      <c r="AF112" s="38">
        <f t="shared" si="31"/>
        <v>6777.7999999999993</v>
      </c>
      <c r="AG112" s="38">
        <f t="shared" si="31"/>
        <v>6684.1636363636353</v>
      </c>
      <c r="AH112" s="38">
        <f t="shared" si="31"/>
        <v>6906.045454545454</v>
      </c>
      <c r="AI112" s="38">
        <f t="shared" si="31"/>
        <v>7042.4272727272728</v>
      </c>
      <c r="AJ112" s="38">
        <f t="shared" si="31"/>
        <v>7062.3727272727274</v>
      </c>
      <c r="AK112" s="38">
        <f t="shared" si="31"/>
        <v>7029.7181818181798</v>
      </c>
      <c r="AL112" s="38">
        <f t="shared" si="31"/>
        <v>8250.6545454545467</v>
      </c>
    </row>
    <row r="113" spans="1:38" ht="15" customHeight="1" x14ac:dyDescent="0.25">
      <c r="A113" s="3">
        <v>31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U113" s="38">
        <f t="shared" ref="U113:AL113" si="32">U74/1.1</f>
        <v>13268.490909090906</v>
      </c>
      <c r="V113" s="38">
        <f t="shared" si="32"/>
        <v>13049.772727272728</v>
      </c>
      <c r="W113" s="38">
        <f t="shared" si="32"/>
        <v>12252.854545454547</v>
      </c>
      <c r="X113" s="38">
        <f t="shared" si="32"/>
        <v>12178.40909090909</v>
      </c>
      <c r="Y113" s="38">
        <f t="shared" si="32"/>
        <v>12003.390909090906</v>
      </c>
      <c r="Z113" s="38">
        <f t="shared" si="32"/>
        <v>11214.845454545452</v>
      </c>
      <c r="AA113" s="38">
        <f t="shared" si="32"/>
        <v>10858.190909090907</v>
      </c>
      <c r="AB113" s="38">
        <f t="shared" si="32"/>
        <v>10663.754545454543</v>
      </c>
      <c r="AC113" s="38">
        <f t="shared" si="32"/>
        <v>10280.281818181818</v>
      </c>
      <c r="AD113" s="38">
        <f t="shared" si="32"/>
        <v>9908.818181818182</v>
      </c>
      <c r="AE113" s="38">
        <f t="shared" si="32"/>
        <v>10021.845454545453</v>
      </c>
      <c r="AF113" s="38">
        <f t="shared" si="32"/>
        <v>10375.409090909088</v>
      </c>
      <c r="AG113" s="38">
        <f t="shared" si="32"/>
        <v>10543.063636363637</v>
      </c>
      <c r="AH113" s="38">
        <f t="shared" si="32"/>
        <v>11307.499999999998</v>
      </c>
      <c r="AI113" s="38">
        <f t="shared" si="32"/>
        <v>12037.063636363635</v>
      </c>
      <c r="AJ113" s="38">
        <f t="shared" si="32"/>
        <v>12064.045454545454</v>
      </c>
      <c r="AK113" s="38">
        <f t="shared" si="32"/>
        <v>12350.790909090909</v>
      </c>
      <c r="AL113" s="38">
        <f t="shared" si="32"/>
        <v>14289.390909090907</v>
      </c>
    </row>
    <row r="114" spans="1:38" ht="15" customHeight="1" x14ac:dyDescent="0.25">
      <c r="A114" s="3">
        <v>32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U114" s="38">
        <f t="shared" ref="U114:AL114" si="33">U75/1.1</f>
        <v>12491.554545454544</v>
      </c>
      <c r="V114" s="38">
        <f t="shared" si="33"/>
        <v>12954.62727272727</v>
      </c>
      <c r="W114" s="38">
        <f t="shared" si="33"/>
        <v>12576.354545454542</v>
      </c>
      <c r="X114" s="38">
        <f t="shared" si="33"/>
        <v>12627.155454545453</v>
      </c>
      <c r="Y114" s="38">
        <f t="shared" si="33"/>
        <v>11817.854545454542</v>
      </c>
      <c r="Z114" s="38">
        <f t="shared" si="33"/>
        <v>11459.718181818182</v>
      </c>
      <c r="AA114" s="38">
        <f t="shared" si="33"/>
        <v>10979.590909090908</v>
      </c>
      <c r="AB114" s="38">
        <f t="shared" si="33"/>
        <v>10933.118181818181</v>
      </c>
      <c r="AC114" s="38">
        <f t="shared" si="33"/>
        <v>6275.4727272727268</v>
      </c>
      <c r="AD114" s="38">
        <f t="shared" si="33"/>
        <v>3291.7454545454543</v>
      </c>
      <c r="AE114" s="38">
        <f t="shared" si="33"/>
        <v>3458.9636363636364</v>
      </c>
      <c r="AF114" s="38">
        <f t="shared" si="33"/>
        <v>3491.2909090909088</v>
      </c>
      <c r="AG114" s="38">
        <f t="shared" si="33"/>
        <v>3584.0636363636363</v>
      </c>
      <c r="AH114" s="38">
        <f t="shared" si="33"/>
        <v>3532.7090909090907</v>
      </c>
      <c r="AI114" s="38">
        <f t="shared" si="33"/>
        <v>3476.2363636363634</v>
      </c>
      <c r="AJ114" s="38">
        <f t="shared" si="33"/>
        <v>12435.436363636361</v>
      </c>
      <c r="AK114" s="38">
        <f t="shared" si="33"/>
        <v>9310.2999999999993</v>
      </c>
      <c r="AL114" s="38">
        <f t="shared" si="33"/>
        <v>10423.799999999999</v>
      </c>
    </row>
    <row r="115" spans="1:38" ht="15" customHeight="1" x14ac:dyDescent="0.25">
      <c r="A115" s="3">
        <v>33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U115" s="38">
        <f t="shared" ref="U115:AL115" si="34">U76/1.1</f>
        <v>4621.545454545454</v>
      </c>
      <c r="V115" s="38">
        <f t="shared" si="34"/>
        <v>4673.3727272727265</v>
      </c>
      <c r="W115" s="38">
        <f t="shared" si="34"/>
        <v>4604.1909090909094</v>
      </c>
      <c r="X115" s="38">
        <f t="shared" si="34"/>
        <v>4179.5545454545454</v>
      </c>
      <c r="Y115" s="38">
        <f t="shared" si="34"/>
        <v>4100.8454545454542</v>
      </c>
      <c r="Z115" s="38">
        <f t="shared" si="34"/>
        <v>4144.5545454545445</v>
      </c>
      <c r="AA115" s="38">
        <f t="shared" si="34"/>
        <v>4640.8818181818178</v>
      </c>
      <c r="AB115" s="38">
        <f t="shared" si="34"/>
        <v>4258.3545454545456</v>
      </c>
      <c r="AC115" s="38">
        <f t="shared" si="34"/>
        <v>4573.7454545454539</v>
      </c>
      <c r="AD115" s="38">
        <f t="shared" si="34"/>
        <v>4504.4999999999991</v>
      </c>
      <c r="AE115" s="38">
        <f t="shared" si="34"/>
        <v>4517.545454545454</v>
      </c>
      <c r="AF115" s="38">
        <f t="shared" si="34"/>
        <v>4536.6363636363631</v>
      </c>
      <c r="AG115" s="38">
        <f t="shared" si="34"/>
        <v>3498.5363636363631</v>
      </c>
      <c r="AH115" s="38">
        <f t="shared" si="34"/>
        <v>4230.863636363636</v>
      </c>
      <c r="AI115" s="38">
        <f t="shared" si="34"/>
        <v>4860.1454545454544</v>
      </c>
      <c r="AJ115" s="38">
        <f t="shared" si="34"/>
        <v>5071.0545454545445</v>
      </c>
      <c r="AK115" s="38">
        <f t="shared" si="34"/>
        <v>5016.2818181818175</v>
      </c>
      <c r="AL115" s="38">
        <f t="shared" si="34"/>
        <v>5538.7363636363625</v>
      </c>
    </row>
    <row r="116" spans="1:38" ht="15" customHeight="1" x14ac:dyDescent="0.25">
      <c r="A116" s="3">
        <v>34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U116" s="38">
        <f t="shared" ref="U116:AL116" si="35">U77/1.1</f>
        <v>2678.9363636363632</v>
      </c>
      <c r="V116" s="38">
        <f t="shared" si="35"/>
        <v>3261.2818181818184</v>
      </c>
      <c r="W116" s="38">
        <f t="shared" si="35"/>
        <v>3054.3090909090906</v>
      </c>
      <c r="X116" s="38">
        <f t="shared" si="35"/>
        <v>2924.6909090909089</v>
      </c>
      <c r="Y116" s="38">
        <f t="shared" si="35"/>
        <v>2759.8272727272724</v>
      </c>
      <c r="Z116" s="38">
        <f t="shared" si="35"/>
        <v>2717.9545454545455</v>
      </c>
      <c r="AA116" s="38">
        <f t="shared" si="35"/>
        <v>2738.3909090909087</v>
      </c>
      <c r="AB116" s="38">
        <f t="shared" si="35"/>
        <v>2772.4636363636364</v>
      </c>
      <c r="AC116" s="38">
        <f t="shared" si="35"/>
        <v>2722.2</v>
      </c>
      <c r="AD116" s="38">
        <f t="shared" si="35"/>
        <v>2684.5181818181813</v>
      </c>
      <c r="AE116" s="38">
        <f t="shared" si="35"/>
        <v>2673.727272727273</v>
      </c>
      <c r="AF116" s="38">
        <f t="shared" si="35"/>
        <v>2696.2727272727266</v>
      </c>
      <c r="AG116" s="38">
        <f t="shared" si="35"/>
        <v>2742.954545454545</v>
      </c>
      <c r="AH116" s="38">
        <f t="shared" si="35"/>
        <v>2787.3545454545451</v>
      </c>
      <c r="AI116" s="38">
        <f t="shared" si="35"/>
        <v>2997.4818181818177</v>
      </c>
      <c r="AJ116" s="38">
        <f t="shared" si="35"/>
        <v>2998.0727272727272</v>
      </c>
      <c r="AK116" s="38">
        <f t="shared" si="35"/>
        <v>2873.7545454545448</v>
      </c>
      <c r="AL116" s="38">
        <f t="shared" si="35"/>
        <v>3254</v>
      </c>
    </row>
    <row r="117" spans="1:38" ht="15" customHeight="1" x14ac:dyDescent="0.25">
      <c r="A117" s="3">
        <v>35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U117" s="38">
        <f t="shared" ref="U117:AL117" si="36">U78/1.1</f>
        <v>7181.9727272727268</v>
      </c>
      <c r="V117" s="38">
        <f t="shared" si="36"/>
        <v>6641.090909090909</v>
      </c>
      <c r="W117" s="38">
        <f t="shared" si="36"/>
        <v>6462.9454545454537</v>
      </c>
      <c r="X117" s="38">
        <f t="shared" si="36"/>
        <v>6712.0272727272713</v>
      </c>
      <c r="Y117" s="38">
        <f t="shared" si="36"/>
        <v>6629.4181818181814</v>
      </c>
      <c r="Z117" s="38">
        <f t="shared" si="36"/>
        <v>6458.5363636363636</v>
      </c>
      <c r="AA117" s="38">
        <f t="shared" si="36"/>
        <v>5917.2363636363634</v>
      </c>
      <c r="AB117" s="38">
        <f t="shared" si="36"/>
        <v>5842.1818181818171</v>
      </c>
      <c r="AC117" s="38">
        <f t="shared" si="36"/>
        <v>5680.6454545454553</v>
      </c>
      <c r="AD117" s="38">
        <f t="shared" si="36"/>
        <v>5891.7</v>
      </c>
      <c r="AE117" s="38">
        <f t="shared" si="36"/>
        <v>5718.6636363636362</v>
      </c>
      <c r="AF117" s="38">
        <f t="shared" si="36"/>
        <v>5874.2090909090903</v>
      </c>
      <c r="AG117" s="38">
        <f t="shared" si="36"/>
        <v>5918.7636363636366</v>
      </c>
      <c r="AH117" s="38">
        <f t="shared" si="36"/>
        <v>6154.8818181818178</v>
      </c>
      <c r="AI117" s="38">
        <f t="shared" si="36"/>
        <v>6206.6545454545449</v>
      </c>
      <c r="AJ117" s="38">
        <f t="shared" si="36"/>
        <v>6343.7363636363634</v>
      </c>
      <c r="AK117" s="38">
        <f t="shared" si="36"/>
        <v>6100.7999999999993</v>
      </c>
      <c r="AL117" s="38">
        <f t="shared" si="36"/>
        <v>6670.2454545454548</v>
      </c>
    </row>
    <row r="118" spans="1:38" ht="15" customHeight="1" x14ac:dyDescent="0.25">
      <c r="A118" s="3" t="s">
        <v>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N118" s="38">
        <f t="shared" ref="N118:T118" si="37">N79/1.1</f>
        <v>198038.90909090909</v>
      </c>
      <c r="O118" s="38">
        <f t="shared" si="37"/>
        <v>167750.01818181819</v>
      </c>
      <c r="P118" s="38">
        <f t="shared" si="37"/>
        <v>200531.46363636362</v>
      </c>
      <c r="Q118" s="38" t="e">
        <f t="shared" si="37"/>
        <v>#REF!</v>
      </c>
      <c r="R118" s="38">
        <f t="shared" si="37"/>
        <v>207897.19999999998</v>
      </c>
      <c r="S118" s="38">
        <f t="shared" si="37"/>
        <v>24817.899999999998</v>
      </c>
      <c r="T118" s="38">
        <f t="shared" si="37"/>
        <v>24747.772727272724</v>
      </c>
      <c r="U118" s="38">
        <f t="shared" ref="U118:AL118" si="38">U79/1.1</f>
        <v>223566.8609090909</v>
      </c>
      <c r="V118" s="38">
        <f t="shared" si="38"/>
        <v>229293.34545454543</v>
      </c>
      <c r="W118" s="38">
        <f t="shared" si="38"/>
        <v>224584.23636363639</v>
      </c>
      <c r="X118" s="38">
        <f t="shared" si="38"/>
        <v>223028.32272727272</v>
      </c>
      <c r="Y118" s="38">
        <f t="shared" si="38"/>
        <v>211884.0636363636</v>
      </c>
      <c r="Z118" s="38">
        <f t="shared" si="38"/>
        <v>205047.85454545452</v>
      </c>
      <c r="AA118" s="38">
        <f t="shared" si="38"/>
        <v>194036.47272727269</v>
      </c>
      <c r="AB118" s="38">
        <f t="shared" si="38"/>
        <v>191235.71818181811</v>
      </c>
      <c r="AC118" s="38">
        <f t="shared" si="38"/>
        <v>185082.79090909087</v>
      </c>
      <c r="AD118" s="38">
        <f t="shared" si="38"/>
        <v>179545.96363636365</v>
      </c>
      <c r="AE118" s="38">
        <f t="shared" si="38"/>
        <v>177550.66363636361</v>
      </c>
      <c r="AF118" s="38">
        <f t="shared" si="38"/>
        <v>180851.01818181822</v>
      </c>
      <c r="AG118" s="38">
        <f t="shared" si="38"/>
        <v>180255.48181818181</v>
      </c>
      <c r="AH118" s="38">
        <f t="shared" si="38"/>
        <v>184661.23636363636</v>
      </c>
      <c r="AI118" s="38">
        <f t="shared" si="38"/>
        <v>187371.46363636362</v>
      </c>
      <c r="AJ118" s="38">
        <f t="shared" si="38"/>
        <v>199069.80909090905</v>
      </c>
      <c r="AK118" s="38">
        <f t="shared" si="38"/>
        <v>193564.30909090905</v>
      </c>
      <c r="AL118" s="38">
        <f t="shared" si="38"/>
        <v>218677.02727272719</v>
      </c>
    </row>
    <row r="200" spans="21:39" ht="15" customHeight="1" x14ac:dyDescent="0.25">
      <c r="U200">
        <f>'All Recyclables'!O4+Refuse!O4+'All Recyclables'!O11+Refuse!O11</f>
        <v>12835.45</v>
      </c>
      <c r="V200">
        <f>'All Recyclables'!P4+Refuse!P4+'All Recyclables'!P11+Refuse!P11</f>
        <v>11638.759999999998</v>
      </c>
      <c r="W200">
        <f>'All Recyclables'!Q4+Refuse!Q4+'All Recyclables'!Q11+Refuse!Q11</f>
        <v>11822.52</v>
      </c>
      <c r="X200">
        <f>'All Recyclables'!R4+Refuse!R4+'All Recyclables'!R11+Refuse!R11</f>
        <v>11029.59</v>
      </c>
      <c r="Y200">
        <f>'All Recyclables'!S4+Refuse!S4+'All Recyclables'!S11+Refuse!S11</f>
        <v>10541.63</v>
      </c>
      <c r="Z200">
        <f>'All Recyclables'!T4+Refuse!T4+'All Recyclables'!T11+Refuse!T11</f>
        <v>10198.540000000001</v>
      </c>
      <c r="AA200">
        <f>'All Recyclables'!U4+Refuse!U4+'All Recyclables'!U11+Refuse!U11</f>
        <v>8994.5299999999988</v>
      </c>
      <c r="AB200">
        <f>'All Recyclables'!V4+Refuse!V4+'All Recyclables'!V11+Refuse!V11</f>
        <v>8638.7200000000012</v>
      </c>
      <c r="AC200">
        <f>'All Recyclables'!W4+Refuse!W4+'All Recyclables'!W11+Refuse!W11</f>
        <v>8801.16</v>
      </c>
      <c r="AD200">
        <f>'All Recyclables'!X4+Refuse!X4+'All Recyclables'!X11+Refuse!X11</f>
        <v>9190.93</v>
      </c>
      <c r="AE200">
        <f>'All Recyclables'!Y4+Refuse!Y4+'All Recyclables'!Y11+Refuse!Y11</f>
        <v>8744.119999999999</v>
      </c>
      <c r="AF200">
        <f>'All Recyclables'!Z4+Refuse!Z4+'All Recyclables'!Z11+Refuse!Z11</f>
        <v>8885.75</v>
      </c>
      <c r="AG200">
        <f>'All Recyclables'!AA4+Refuse!AA4+'All Recyclables'!AA11+Refuse!AA11</f>
        <v>8732.23</v>
      </c>
      <c r="AH200">
        <f>'All Recyclables'!AB4+Refuse!AB4+'All Recyclables'!AB11+Refuse!AB11</f>
        <v>9019.41</v>
      </c>
      <c r="AI200">
        <f>'All Recyclables'!AC4+Refuse!AC4+'All Recyclables'!AC11+Refuse!AC11</f>
        <v>8780.1699999999983</v>
      </c>
      <c r="AJ200">
        <f>'All Recyclables'!AD4+Refuse!AD4+'All Recyclables'!AD11+Refuse!AD11</f>
        <v>8959.5400000000009</v>
      </c>
      <c r="AK200">
        <f>'All Recyclables'!AE4+Refuse!AE4+'All Recyclables'!AE11+Refuse!AE11</f>
        <v>8542.2200000000012</v>
      </c>
      <c r="AL200">
        <f>'All Recyclables'!AF4+Refuse!AF4+'All Recyclables'!AF11+Refuse!AF11</f>
        <v>9063.26</v>
      </c>
      <c r="AM200">
        <f>'All Recyclables'!AJ4+Refuse!AG4+'All Recyclables'!AJ11+Refuse!AG11</f>
        <v>7858.63</v>
      </c>
    </row>
    <row r="201" spans="21:39" ht="15" customHeight="1" x14ac:dyDescent="0.25">
      <c r="U201">
        <f>'All Recyclables'!O21+Refuse!O21+'All Recyclables'!O21+Refuse!O21+'All Recyclables'!S31+Refuse!O31</f>
        <v>26387.119999999995</v>
      </c>
      <c r="V201">
        <f>'All Recyclables'!P21+Refuse!P21+'All Recyclables'!P21+Refuse!P21+'All Recyclables'!T31+Refuse!P31</f>
        <v>26471.999999999996</v>
      </c>
      <c r="W201">
        <f>'All Recyclables'!Q21+Refuse!Q21+'All Recyclables'!Q21+Refuse!Q21+'All Recyclables'!U31+Refuse!Q31</f>
        <v>25924.36</v>
      </c>
      <c r="X201">
        <f>'All Recyclables'!R21+Refuse!R21+'All Recyclables'!R21+Refuse!R21+'All Recyclables'!V31+Refuse!R31</f>
        <v>25940.519999999997</v>
      </c>
      <c r="Y201">
        <f>'All Recyclables'!S21+Refuse!S21+'All Recyclables'!S21+Refuse!S21+'All Recyclables'!W31+Refuse!S31</f>
        <v>24668.35</v>
      </c>
      <c r="Z201">
        <f>'All Recyclables'!T21+Refuse!T21+'All Recyclables'!T21+Refuse!T21+'All Recyclables'!X31+Refuse!T31</f>
        <v>23889.149999999998</v>
      </c>
      <c r="AA201">
        <f>'All Recyclables'!U21+Refuse!U21+'All Recyclables'!U21+Refuse!U21+'All Recyclables'!Y31+Refuse!U31</f>
        <v>22865.890000000003</v>
      </c>
      <c r="AB201">
        <f>'All Recyclables'!V21+Refuse!V21+'All Recyclables'!V21+Refuse!V21+'All Recyclables'!Z31+Refuse!V31</f>
        <v>22895.03</v>
      </c>
      <c r="AC201">
        <f>'All Recyclables'!W21+Refuse!W21+'All Recyclables'!W21+Refuse!W21+'All Recyclables'!AA31+Refuse!W31</f>
        <v>22752.129999999997</v>
      </c>
      <c r="AD201">
        <f>'All Recyclables'!X21+Refuse!X21+'All Recyclables'!X21+Refuse!X21+'All Recyclables'!AB31+Refuse!X31</f>
        <v>23027.649999999998</v>
      </c>
      <c r="AE201">
        <f>'All Recyclables'!Y21+Refuse!Y21+'All Recyclables'!Y21+Refuse!Y21+'All Recyclables'!AC31+Refuse!Y31</f>
        <v>23003.21</v>
      </c>
      <c r="AF201">
        <f>'All Recyclables'!Z21+Refuse!Z21+'All Recyclables'!Z21+Refuse!Z21+'All Recyclables'!AD31+Refuse!Z31</f>
        <v>23125.72</v>
      </c>
      <c r="AG201">
        <f>'All Recyclables'!AA21+Refuse!AA21+'All Recyclables'!AA21+Refuse!AA21+'All Recyclables'!AE31+Refuse!AA31</f>
        <v>22670.15</v>
      </c>
      <c r="AH201">
        <f>'All Recyclables'!AB21+Refuse!AB21+'All Recyclables'!AB21+Refuse!AB21+'All Recyclables'!AF31+Refuse!AB31</f>
        <v>22925.34</v>
      </c>
      <c r="AI201">
        <f>'All Recyclables'!AC21+Refuse!AC21+'All Recyclables'!AC21+Refuse!AC21+'All Recyclables'!AJ31+Refuse!AC31</f>
        <v>22727.74</v>
      </c>
      <c r="AJ201">
        <f>'All Recyclables'!AD21+Refuse!AD21+'All Recyclables'!AD21+Refuse!AD21+'All Recyclables'!AK31+Refuse!AD31</f>
        <v>22672.5</v>
      </c>
      <c r="AK201">
        <f>'All Recyclables'!AE21+Refuse!AE21+'All Recyclables'!AE21+Refuse!AE21+'All Recyclables'!AL31+Refuse!AE31</f>
        <v>22882.53</v>
      </c>
      <c r="AL201">
        <f>'All Recyclables'!AF21+Refuse!AF21+'All Recyclables'!AF21+Refuse!AF21+'All Recyclables'!AM31+Refuse!AF31</f>
        <v>25424.46</v>
      </c>
      <c r="AM201">
        <f>'All Recyclables'!AJ21+Refuse!AG21+'All Recyclables'!AJ21+Refuse!AG21+'All Recyclables'!AN31+Refuse!AG31</f>
        <v>24493.08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H201"/>
  <sheetViews>
    <sheetView topLeftCell="Q25" workbookViewId="0">
      <selection activeCell="AC36" sqref="AC36"/>
    </sheetView>
  </sheetViews>
  <sheetFormatPr defaultColWidth="15.140625" defaultRowHeight="15" customHeight="1" x14ac:dyDescent="0.25"/>
  <cols>
    <col min="1" max="28" width="7.5703125" customWidth="1"/>
    <col min="29" max="29" width="8.5703125" style="30" customWidth="1"/>
    <col min="30" max="32" width="7.5703125" customWidth="1"/>
  </cols>
  <sheetData>
    <row r="3" spans="1:33" ht="15" customHeight="1" x14ac:dyDescent="0.25">
      <c r="A3" s="15" t="s">
        <v>11</v>
      </c>
      <c r="B3" s="15">
        <v>1990</v>
      </c>
      <c r="C3" s="15">
        <v>1991</v>
      </c>
      <c r="D3" s="15">
        <v>1992</v>
      </c>
      <c r="E3" s="15">
        <v>1993</v>
      </c>
      <c r="F3" s="15">
        <v>1994</v>
      </c>
      <c r="G3" s="15">
        <v>1995</v>
      </c>
      <c r="H3" s="15">
        <v>1996</v>
      </c>
      <c r="I3" s="15">
        <v>1997</v>
      </c>
      <c r="J3" s="15">
        <v>1998</v>
      </c>
      <c r="K3" s="15">
        <v>1999</v>
      </c>
      <c r="L3" s="15">
        <v>2000</v>
      </c>
      <c r="M3" s="15">
        <v>2001</v>
      </c>
      <c r="N3" s="15">
        <v>2002</v>
      </c>
      <c r="O3" s="15">
        <v>2003</v>
      </c>
      <c r="P3" s="16">
        <v>2004</v>
      </c>
      <c r="Q3" s="16">
        <v>2005</v>
      </c>
      <c r="R3" s="16">
        <v>2006</v>
      </c>
      <c r="S3" s="16">
        <v>2007</v>
      </c>
      <c r="T3" s="16">
        <v>2008</v>
      </c>
      <c r="U3" s="16">
        <v>2009</v>
      </c>
      <c r="V3" s="16">
        <v>2010</v>
      </c>
      <c r="W3" s="16">
        <v>2011</v>
      </c>
      <c r="X3" s="17">
        <v>2012</v>
      </c>
      <c r="Y3" s="18">
        <v>2013</v>
      </c>
      <c r="Z3" s="18">
        <v>2014</v>
      </c>
      <c r="AA3" s="14">
        <v>2015</v>
      </c>
      <c r="AB3" s="14">
        <v>2016</v>
      </c>
      <c r="AC3" s="30">
        <v>2017</v>
      </c>
      <c r="AD3">
        <v>2018</v>
      </c>
      <c r="AE3">
        <v>2019</v>
      </c>
      <c r="AF3">
        <v>2020</v>
      </c>
      <c r="AG3">
        <v>2021</v>
      </c>
    </row>
    <row r="4" spans="1:33" ht="15" customHeight="1" x14ac:dyDescent="0.25">
      <c r="A4" s="16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9">
        <v>2297</v>
      </c>
      <c r="Q4" s="19">
        <v>2302</v>
      </c>
      <c r="R4" s="19">
        <v>2304</v>
      </c>
      <c r="S4" s="19">
        <v>2314</v>
      </c>
      <c r="T4" s="19">
        <v>2315</v>
      </c>
      <c r="U4" s="19">
        <v>2315</v>
      </c>
      <c r="V4" s="19">
        <v>2314</v>
      </c>
      <c r="W4" s="19">
        <v>2316</v>
      </c>
      <c r="X4" s="16">
        <v>2315</v>
      </c>
      <c r="Y4" s="20">
        <v>2383</v>
      </c>
      <c r="Z4" s="21">
        <v>2381</v>
      </c>
      <c r="AA4" s="22">
        <v>2314</v>
      </c>
      <c r="AB4" s="26">
        <v>2315</v>
      </c>
      <c r="AC4" s="31">
        <v>2396.5</v>
      </c>
      <c r="AD4" s="22">
        <v>2374</v>
      </c>
      <c r="AE4">
        <v>2377</v>
      </c>
      <c r="AF4">
        <v>2376</v>
      </c>
      <c r="AG4">
        <v>2382</v>
      </c>
    </row>
    <row r="5" spans="1:33" ht="15" customHeight="1" x14ac:dyDescent="0.25">
      <c r="A5" s="16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9">
        <v>1464</v>
      </c>
      <c r="Q5" s="19">
        <v>1467</v>
      </c>
      <c r="R5" s="19">
        <v>1466</v>
      </c>
      <c r="S5" s="19">
        <v>1471</v>
      </c>
      <c r="T5" s="19">
        <v>1471</v>
      </c>
      <c r="U5" s="19">
        <v>1469</v>
      </c>
      <c r="V5" s="19">
        <v>1469</v>
      </c>
      <c r="W5" s="19">
        <v>1464</v>
      </c>
      <c r="X5" s="16">
        <v>1464</v>
      </c>
      <c r="Y5" s="20">
        <v>1507</v>
      </c>
      <c r="Z5" s="21">
        <v>1510.5</v>
      </c>
      <c r="AA5" s="22">
        <v>1466</v>
      </c>
      <c r="AB5" s="26">
        <v>1467</v>
      </c>
      <c r="AC5" s="31">
        <v>1520.5</v>
      </c>
      <c r="AD5" s="22">
        <v>1511</v>
      </c>
      <c r="AE5">
        <v>1508</v>
      </c>
      <c r="AF5">
        <v>1507</v>
      </c>
      <c r="AG5">
        <v>1507</v>
      </c>
    </row>
    <row r="6" spans="1:33" ht="15" customHeight="1" x14ac:dyDescent="0.25">
      <c r="A6" s="16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9">
        <v>2851</v>
      </c>
      <c r="Q6" s="19">
        <v>2860</v>
      </c>
      <c r="R6" s="19">
        <v>2863</v>
      </c>
      <c r="S6" s="19">
        <v>2863</v>
      </c>
      <c r="T6" s="19">
        <v>2872</v>
      </c>
      <c r="U6" s="19">
        <v>2873</v>
      </c>
      <c r="V6" s="19">
        <v>2879</v>
      </c>
      <c r="W6" s="19">
        <v>2879</v>
      </c>
      <c r="X6" s="16">
        <v>2871</v>
      </c>
      <c r="Y6" s="20">
        <v>2932.5</v>
      </c>
      <c r="Z6" s="21">
        <v>2931.5</v>
      </c>
      <c r="AA6" s="22">
        <v>2875</v>
      </c>
      <c r="AB6" s="26">
        <v>2876</v>
      </c>
      <c r="AC6" s="31">
        <v>2947.5</v>
      </c>
      <c r="AD6" s="22">
        <v>2946</v>
      </c>
      <c r="AE6">
        <v>2949</v>
      </c>
      <c r="AF6">
        <v>2951</v>
      </c>
      <c r="AG6">
        <v>2951</v>
      </c>
    </row>
    <row r="7" spans="1:33" ht="15" customHeight="1" x14ac:dyDescent="0.25">
      <c r="A7" s="16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9">
        <v>3980</v>
      </c>
      <c r="Q7" s="19">
        <v>3993</v>
      </c>
      <c r="R7" s="19">
        <v>4005</v>
      </c>
      <c r="S7" s="19">
        <v>4018</v>
      </c>
      <c r="T7" s="19">
        <v>4027</v>
      </c>
      <c r="U7" s="19">
        <v>4032</v>
      </c>
      <c r="V7" s="19">
        <v>4028</v>
      </c>
      <c r="W7" s="19">
        <v>4028</v>
      </c>
      <c r="X7" s="16">
        <v>4029</v>
      </c>
      <c r="Y7" s="20">
        <v>4143.5</v>
      </c>
      <c r="Z7" s="21">
        <v>4140</v>
      </c>
      <c r="AA7" s="22">
        <v>4030</v>
      </c>
      <c r="AB7" s="26">
        <v>4028</v>
      </c>
      <c r="AC7" s="31">
        <v>4164.5</v>
      </c>
      <c r="AD7" s="22">
        <v>4152</v>
      </c>
      <c r="AE7">
        <v>4148</v>
      </c>
      <c r="AF7">
        <v>4151</v>
      </c>
      <c r="AG7">
        <v>4149</v>
      </c>
    </row>
    <row r="8" spans="1:33" ht="15" customHeight="1" x14ac:dyDescent="0.25">
      <c r="A8" s="16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9">
        <v>3594</v>
      </c>
      <c r="Q8" s="19">
        <v>3611</v>
      </c>
      <c r="R8" s="19">
        <v>3614</v>
      </c>
      <c r="S8" s="19">
        <v>3620</v>
      </c>
      <c r="T8" s="19">
        <v>3629</v>
      </c>
      <c r="U8" s="19">
        <v>3633</v>
      </c>
      <c r="V8" s="19">
        <v>3639</v>
      </c>
      <c r="W8" s="19">
        <v>3639</v>
      </c>
      <c r="X8" s="16">
        <v>3642</v>
      </c>
      <c r="Y8" s="20">
        <v>3808</v>
      </c>
      <c r="Z8" s="21">
        <v>3807.5</v>
      </c>
      <c r="AA8" s="22">
        <v>3646</v>
      </c>
      <c r="AB8" s="26">
        <v>3662</v>
      </c>
      <c r="AC8" s="31">
        <v>3827</v>
      </c>
      <c r="AD8" s="22">
        <v>2804</v>
      </c>
      <c r="AE8">
        <v>3805</v>
      </c>
      <c r="AF8">
        <v>3813</v>
      </c>
      <c r="AG8">
        <v>3813</v>
      </c>
    </row>
    <row r="9" spans="1:33" ht="15" customHeight="1" x14ac:dyDescent="0.25">
      <c r="A9" s="16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9">
        <v>1237</v>
      </c>
      <c r="Q9" s="19">
        <v>1237</v>
      </c>
      <c r="R9" s="19">
        <v>1238</v>
      </c>
      <c r="S9" s="19">
        <v>1241</v>
      </c>
      <c r="T9" s="19">
        <v>1242</v>
      </c>
      <c r="U9" s="19">
        <v>1250</v>
      </c>
      <c r="V9" s="19">
        <v>1248</v>
      </c>
      <c r="W9" s="19">
        <v>1253</v>
      </c>
      <c r="X9" s="16">
        <v>1252</v>
      </c>
      <c r="Y9" s="20">
        <v>1272.5</v>
      </c>
      <c r="Z9" s="21">
        <v>1273</v>
      </c>
      <c r="AA9" s="22">
        <v>1253</v>
      </c>
      <c r="AB9" s="26">
        <v>1256</v>
      </c>
      <c r="AC9" s="31">
        <v>1271</v>
      </c>
      <c r="AD9" s="22">
        <v>1284</v>
      </c>
      <c r="AE9">
        <v>1287</v>
      </c>
      <c r="AF9">
        <v>1286</v>
      </c>
      <c r="AG9">
        <v>1287</v>
      </c>
    </row>
    <row r="10" spans="1:33" ht="15" customHeight="1" x14ac:dyDescent="0.25">
      <c r="A10" s="16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>
        <v>2064</v>
      </c>
      <c r="Q10" s="19">
        <v>2065</v>
      </c>
      <c r="R10" s="19">
        <v>2067</v>
      </c>
      <c r="S10" s="19">
        <v>2067</v>
      </c>
      <c r="T10" s="19">
        <v>2067</v>
      </c>
      <c r="U10" s="19">
        <v>2067</v>
      </c>
      <c r="V10" s="19">
        <v>2067</v>
      </c>
      <c r="W10" s="19">
        <v>2061</v>
      </c>
      <c r="X10" s="16">
        <v>2061</v>
      </c>
      <c r="Y10" s="20">
        <v>2116</v>
      </c>
      <c r="Z10" s="21">
        <v>2114.5</v>
      </c>
      <c r="AA10" s="22">
        <v>3314</v>
      </c>
      <c r="AB10" s="26">
        <v>2061</v>
      </c>
      <c r="AC10" s="31">
        <v>2119</v>
      </c>
      <c r="AD10" s="22">
        <v>2115</v>
      </c>
      <c r="AE10">
        <v>2114</v>
      </c>
      <c r="AF10">
        <v>2115</v>
      </c>
      <c r="AG10">
        <v>2117</v>
      </c>
    </row>
    <row r="11" spans="1:33" ht="15" customHeight="1" x14ac:dyDescent="0.25">
      <c r="A11" s="16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>
        <v>3044</v>
      </c>
      <c r="Q11" s="19">
        <v>3053</v>
      </c>
      <c r="R11" s="19">
        <v>3054</v>
      </c>
      <c r="S11" s="19">
        <v>3064</v>
      </c>
      <c r="T11" s="19">
        <v>3064</v>
      </c>
      <c r="U11" s="19">
        <v>3065</v>
      </c>
      <c r="V11" s="19">
        <v>3066</v>
      </c>
      <c r="W11" s="19">
        <v>3067</v>
      </c>
      <c r="X11" s="16">
        <v>3072</v>
      </c>
      <c r="Y11" s="20">
        <v>3159.5</v>
      </c>
      <c r="Z11" s="21">
        <v>3159.5</v>
      </c>
      <c r="AA11" s="22">
        <v>3073</v>
      </c>
      <c r="AB11" s="26">
        <v>3077</v>
      </c>
      <c r="AC11" s="31">
        <v>3159.5</v>
      </c>
      <c r="AD11" s="22">
        <v>3169</v>
      </c>
      <c r="AE11">
        <v>3163</v>
      </c>
      <c r="AF11">
        <v>3169</v>
      </c>
      <c r="AG11">
        <v>3169</v>
      </c>
    </row>
    <row r="12" spans="1:33" ht="15" customHeight="1" x14ac:dyDescent="0.25">
      <c r="A12" s="16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>
        <v>1832</v>
      </c>
      <c r="Q12" s="19">
        <v>1848</v>
      </c>
      <c r="R12" s="19">
        <v>1863</v>
      </c>
      <c r="S12" s="19">
        <v>1874</v>
      </c>
      <c r="T12" s="19">
        <v>1874</v>
      </c>
      <c r="U12" s="19">
        <v>1877</v>
      </c>
      <c r="V12" s="19">
        <v>1877</v>
      </c>
      <c r="W12" s="19">
        <v>1879</v>
      </c>
      <c r="X12" s="16">
        <v>1878</v>
      </c>
      <c r="Y12" s="20">
        <v>1983</v>
      </c>
      <c r="Z12" s="21">
        <v>1986</v>
      </c>
      <c r="AA12" s="22">
        <v>1880</v>
      </c>
      <c r="AB12" s="26">
        <v>1886</v>
      </c>
      <c r="AC12" s="31">
        <v>1995</v>
      </c>
      <c r="AD12" s="22">
        <v>1990</v>
      </c>
      <c r="AE12">
        <v>1993</v>
      </c>
      <c r="AF12">
        <v>1995</v>
      </c>
      <c r="AG12">
        <v>1993</v>
      </c>
    </row>
    <row r="13" spans="1:33" ht="15" customHeight="1" x14ac:dyDescent="0.25">
      <c r="A13" s="16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>
        <v>2960</v>
      </c>
      <c r="Q13" s="19">
        <v>2967</v>
      </c>
      <c r="R13" s="19">
        <v>2975</v>
      </c>
      <c r="S13" s="19">
        <v>2985</v>
      </c>
      <c r="T13" s="19">
        <v>2989</v>
      </c>
      <c r="U13" s="19">
        <v>2995</v>
      </c>
      <c r="V13" s="19">
        <v>2994</v>
      </c>
      <c r="W13" s="19">
        <v>2994</v>
      </c>
      <c r="X13" s="16">
        <v>2993</v>
      </c>
      <c r="Y13" s="20">
        <v>3119.5</v>
      </c>
      <c r="Z13" s="21">
        <v>3121</v>
      </c>
      <c r="AA13" s="22">
        <v>3005</v>
      </c>
      <c r="AB13" s="26">
        <v>3003</v>
      </c>
      <c r="AC13" s="31">
        <v>3117</v>
      </c>
      <c r="AD13" s="22">
        <v>3117</v>
      </c>
      <c r="AE13">
        <v>3120</v>
      </c>
      <c r="AF13">
        <v>3121</v>
      </c>
      <c r="AG13">
        <v>3122</v>
      </c>
    </row>
    <row r="14" spans="1:33" ht="15" customHeight="1" x14ac:dyDescent="0.25">
      <c r="A14" s="16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9">
        <v>4669</v>
      </c>
      <c r="Q14" s="19">
        <v>4680</v>
      </c>
      <c r="R14" s="19">
        <v>4681</v>
      </c>
      <c r="S14" s="19">
        <v>4688</v>
      </c>
      <c r="T14" s="19">
        <v>4690</v>
      </c>
      <c r="U14" s="19">
        <v>4689</v>
      </c>
      <c r="V14" s="19">
        <v>4691</v>
      </c>
      <c r="W14" s="19">
        <v>4695</v>
      </c>
      <c r="X14" s="16">
        <v>4698</v>
      </c>
      <c r="Y14" s="20">
        <v>4854</v>
      </c>
      <c r="Z14" s="21">
        <v>4852</v>
      </c>
      <c r="AA14" s="22">
        <v>4695</v>
      </c>
      <c r="AB14" s="26">
        <v>4690</v>
      </c>
      <c r="AC14" s="31">
        <v>4871.5</v>
      </c>
      <c r="AD14" s="22">
        <v>4842</v>
      </c>
      <c r="AE14">
        <v>4835</v>
      </c>
      <c r="AF14">
        <v>4840</v>
      </c>
      <c r="AG14">
        <v>4842</v>
      </c>
    </row>
    <row r="15" spans="1:33" ht="15" customHeight="1" x14ac:dyDescent="0.25">
      <c r="A15" s="16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>
        <v>3337</v>
      </c>
      <c r="Q15" s="19">
        <v>3338</v>
      </c>
      <c r="R15" s="19">
        <v>3341</v>
      </c>
      <c r="S15" s="19">
        <v>3342</v>
      </c>
      <c r="T15" s="19">
        <v>3344</v>
      </c>
      <c r="U15" s="19">
        <v>3344</v>
      </c>
      <c r="V15" s="19">
        <v>3344</v>
      </c>
      <c r="W15" s="19">
        <v>3344</v>
      </c>
      <c r="X15" s="16">
        <v>3344</v>
      </c>
      <c r="Y15" s="20">
        <v>3508.5</v>
      </c>
      <c r="Z15" s="21">
        <v>3506</v>
      </c>
      <c r="AA15" s="22">
        <v>3345</v>
      </c>
      <c r="AB15" s="26">
        <v>3344</v>
      </c>
      <c r="AC15" s="31">
        <v>3514</v>
      </c>
      <c r="AD15" s="22">
        <v>3495</v>
      </c>
      <c r="AE15">
        <v>3488</v>
      </c>
      <c r="AF15">
        <v>3491</v>
      </c>
      <c r="AG15">
        <v>3492</v>
      </c>
    </row>
    <row r="16" spans="1:33" ht="15" customHeight="1" x14ac:dyDescent="0.25">
      <c r="A16" s="16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>
        <v>3754</v>
      </c>
      <c r="Q16" s="19">
        <v>3763</v>
      </c>
      <c r="R16" s="19">
        <v>3763</v>
      </c>
      <c r="S16" s="19">
        <v>3767</v>
      </c>
      <c r="T16" s="19">
        <v>3770</v>
      </c>
      <c r="U16" s="19">
        <v>3770</v>
      </c>
      <c r="V16" s="19">
        <v>3772</v>
      </c>
      <c r="W16" s="19">
        <v>3772</v>
      </c>
      <c r="X16" s="16">
        <v>3780</v>
      </c>
      <c r="Y16" s="20">
        <v>3947</v>
      </c>
      <c r="Z16" s="21">
        <v>3947.5</v>
      </c>
      <c r="AA16" s="22">
        <v>3791</v>
      </c>
      <c r="AB16" s="26">
        <v>3792</v>
      </c>
      <c r="AC16" s="31">
        <v>3937</v>
      </c>
      <c r="AD16" s="22">
        <v>3961</v>
      </c>
      <c r="AE16">
        <v>3956</v>
      </c>
      <c r="AF16">
        <v>3963</v>
      </c>
      <c r="AG16">
        <v>3962</v>
      </c>
    </row>
    <row r="17" spans="1:33" ht="15" customHeight="1" x14ac:dyDescent="0.25">
      <c r="A17" s="16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>
        <v>4984</v>
      </c>
      <c r="Q17" s="19">
        <v>5048</v>
      </c>
      <c r="R17" s="19">
        <v>5066</v>
      </c>
      <c r="S17" s="19">
        <v>5089</v>
      </c>
      <c r="T17" s="19">
        <v>5106</v>
      </c>
      <c r="U17" s="19">
        <v>5113</v>
      </c>
      <c r="V17" s="19">
        <v>5119</v>
      </c>
      <c r="W17" s="19">
        <v>5130</v>
      </c>
      <c r="X17" s="16">
        <v>5134</v>
      </c>
      <c r="Y17" s="20">
        <v>5270.5</v>
      </c>
      <c r="Z17" s="21">
        <v>5277.5</v>
      </c>
      <c r="AA17" s="22">
        <v>5154</v>
      </c>
      <c r="AB17" s="26">
        <v>5164</v>
      </c>
      <c r="AC17" s="31">
        <v>5239.5</v>
      </c>
      <c r="AD17" s="22">
        <v>5310</v>
      </c>
      <c r="AE17">
        <v>5308</v>
      </c>
      <c r="AF17">
        <v>5310</v>
      </c>
      <c r="AG17">
        <v>5316</v>
      </c>
    </row>
    <row r="18" spans="1:33" ht="15" customHeight="1" x14ac:dyDescent="0.25">
      <c r="A18" s="16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>
        <v>3205</v>
      </c>
      <c r="Q18" s="19">
        <v>3249</v>
      </c>
      <c r="R18" s="19">
        <v>3272</v>
      </c>
      <c r="S18" s="19">
        <v>3294</v>
      </c>
      <c r="T18" s="19">
        <v>3303</v>
      </c>
      <c r="U18" s="19">
        <v>3313</v>
      </c>
      <c r="V18" s="19">
        <v>3319</v>
      </c>
      <c r="W18" s="19">
        <v>3332</v>
      </c>
      <c r="X18" s="16">
        <v>3345</v>
      </c>
      <c r="Y18" s="20">
        <v>3404</v>
      </c>
      <c r="Z18" s="21">
        <v>3407</v>
      </c>
      <c r="AA18" s="22">
        <v>3365</v>
      </c>
      <c r="AB18" s="26">
        <v>3381</v>
      </c>
      <c r="AC18" s="31">
        <v>3391</v>
      </c>
      <c r="AD18" s="22">
        <v>3487</v>
      </c>
      <c r="AE18">
        <v>3495</v>
      </c>
      <c r="AF18">
        <v>3505</v>
      </c>
      <c r="AG18">
        <v>3507</v>
      </c>
    </row>
    <row r="19" spans="1:33" ht="15" customHeight="1" x14ac:dyDescent="0.25">
      <c r="A19" s="16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>
        <v>2828</v>
      </c>
      <c r="Q19" s="19">
        <v>2894</v>
      </c>
      <c r="R19" s="19">
        <v>2964</v>
      </c>
      <c r="S19" s="19">
        <v>3020</v>
      </c>
      <c r="T19" s="19">
        <v>3026</v>
      </c>
      <c r="U19" s="19">
        <v>3019</v>
      </c>
      <c r="V19" s="19">
        <v>3023</v>
      </c>
      <c r="W19" s="19">
        <v>3029</v>
      </c>
      <c r="X19" s="16">
        <v>3027</v>
      </c>
      <c r="Y19" s="20">
        <v>3073</v>
      </c>
      <c r="Z19" s="21">
        <v>3073</v>
      </c>
      <c r="AA19" s="22">
        <v>3030</v>
      </c>
      <c r="AB19" s="26">
        <v>3033</v>
      </c>
      <c r="AC19" s="31">
        <v>3064.5</v>
      </c>
      <c r="AD19" s="22">
        <v>3125</v>
      </c>
      <c r="AE19">
        <v>3163</v>
      </c>
      <c r="AF19">
        <v>3176</v>
      </c>
      <c r="AG19">
        <v>3177</v>
      </c>
    </row>
    <row r="20" spans="1:33" ht="15" customHeight="1" x14ac:dyDescent="0.25">
      <c r="A20" s="16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9">
        <v>4100</v>
      </c>
      <c r="Q20" s="19">
        <v>4110</v>
      </c>
      <c r="R20" s="19">
        <v>4116</v>
      </c>
      <c r="S20" s="19">
        <v>4116</v>
      </c>
      <c r="T20" s="19">
        <v>4121</v>
      </c>
      <c r="U20" s="19">
        <v>4120</v>
      </c>
      <c r="V20" s="19">
        <v>4121</v>
      </c>
      <c r="W20" s="19">
        <v>4113</v>
      </c>
      <c r="X20" s="16">
        <v>4112</v>
      </c>
      <c r="Y20" s="20">
        <v>4379</v>
      </c>
      <c r="Z20" s="21">
        <v>4382.5</v>
      </c>
      <c r="AA20" s="22">
        <v>4119</v>
      </c>
      <c r="AB20" s="26">
        <v>4123</v>
      </c>
      <c r="AC20" s="32">
        <v>4378</v>
      </c>
      <c r="AD20" s="22">
        <v>4358</v>
      </c>
      <c r="AE20">
        <v>4339</v>
      </c>
      <c r="AF20">
        <v>4341</v>
      </c>
      <c r="AG20">
        <v>4342</v>
      </c>
    </row>
    <row r="21" spans="1:33" ht="15" customHeight="1" x14ac:dyDescent="0.25">
      <c r="A21" s="16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>
        <v>4006</v>
      </c>
      <c r="Q21" s="19">
        <v>4012</v>
      </c>
      <c r="R21" s="19">
        <v>4021</v>
      </c>
      <c r="S21" s="19">
        <v>4027</v>
      </c>
      <c r="T21" s="19">
        <v>4031</v>
      </c>
      <c r="U21" s="19">
        <v>4035</v>
      </c>
      <c r="V21" s="19">
        <v>4041</v>
      </c>
      <c r="W21" s="19">
        <v>4059</v>
      </c>
      <c r="X21" s="16">
        <v>4066</v>
      </c>
      <c r="Y21" s="20">
        <v>4239</v>
      </c>
      <c r="Z21" s="21">
        <v>4249.5</v>
      </c>
      <c r="AA21" s="22">
        <v>4092</v>
      </c>
      <c r="AB21" s="26">
        <v>4099</v>
      </c>
      <c r="AC21" s="31">
        <v>4254</v>
      </c>
      <c r="AD21" s="22">
        <v>4296</v>
      </c>
      <c r="AE21">
        <v>4288</v>
      </c>
      <c r="AF21">
        <v>4302</v>
      </c>
      <c r="AG21">
        <v>4310</v>
      </c>
    </row>
    <row r="22" spans="1:33" ht="15" customHeight="1" x14ac:dyDescent="0.25">
      <c r="A22" s="16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>
        <v>2270</v>
      </c>
      <c r="Q22" s="19">
        <v>2277</v>
      </c>
      <c r="R22" s="19">
        <v>2279</v>
      </c>
      <c r="S22" s="19">
        <v>2284</v>
      </c>
      <c r="T22" s="19">
        <v>2283</v>
      </c>
      <c r="U22" s="19">
        <v>2286</v>
      </c>
      <c r="V22" s="19">
        <v>2285</v>
      </c>
      <c r="W22" s="19">
        <v>2288</v>
      </c>
      <c r="X22" s="16">
        <v>2288</v>
      </c>
      <c r="Y22" s="20">
        <v>2412.5</v>
      </c>
      <c r="Z22" s="21">
        <v>2410.5</v>
      </c>
      <c r="AA22" s="22">
        <v>2298</v>
      </c>
      <c r="AB22" s="26">
        <v>2300</v>
      </c>
      <c r="AC22" s="31">
        <v>2432.5</v>
      </c>
      <c r="AD22" s="22">
        <v>2414</v>
      </c>
      <c r="AE22">
        <v>2409</v>
      </c>
      <c r="AF22">
        <v>2417</v>
      </c>
      <c r="AG22">
        <v>2418</v>
      </c>
    </row>
    <row r="23" spans="1:33" ht="15" customHeight="1" x14ac:dyDescent="0.25">
      <c r="A23" s="16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>
        <v>4924</v>
      </c>
      <c r="Q23" s="19">
        <v>4944</v>
      </c>
      <c r="R23" s="19">
        <v>4952</v>
      </c>
      <c r="S23" s="19">
        <v>4956</v>
      </c>
      <c r="T23" s="19">
        <v>4958</v>
      </c>
      <c r="U23" s="19">
        <v>4958</v>
      </c>
      <c r="V23" s="19">
        <v>4957</v>
      </c>
      <c r="W23" s="19">
        <v>4965</v>
      </c>
      <c r="X23" s="16">
        <v>4964</v>
      </c>
      <c r="Y23" s="20">
        <v>5167.5</v>
      </c>
      <c r="Z23" s="21">
        <v>5170.5</v>
      </c>
      <c r="AA23" s="22">
        <v>4973</v>
      </c>
      <c r="AB23" s="26">
        <v>4984</v>
      </c>
      <c r="AC23" s="31">
        <v>5199</v>
      </c>
      <c r="AD23" s="22">
        <v>5165</v>
      </c>
      <c r="AE23">
        <v>5159</v>
      </c>
      <c r="AF23">
        <v>5162</v>
      </c>
      <c r="AG23">
        <v>5168</v>
      </c>
    </row>
    <row r="24" spans="1:33" ht="15" customHeight="1" x14ac:dyDescent="0.25">
      <c r="A24" s="16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>
        <v>2215</v>
      </c>
      <c r="Q24" s="19">
        <v>2231</v>
      </c>
      <c r="R24" s="19">
        <v>2243</v>
      </c>
      <c r="S24" s="19">
        <v>2253</v>
      </c>
      <c r="T24" s="19">
        <v>2259</v>
      </c>
      <c r="U24" s="19">
        <v>2257</v>
      </c>
      <c r="V24" s="19">
        <v>2262</v>
      </c>
      <c r="W24" s="19">
        <v>2265</v>
      </c>
      <c r="X24" s="16">
        <v>2270</v>
      </c>
      <c r="Y24" s="20">
        <v>2410</v>
      </c>
      <c r="Z24" s="21">
        <v>2399</v>
      </c>
      <c r="AA24" s="22">
        <v>2275</v>
      </c>
      <c r="AB24" s="26">
        <v>2276</v>
      </c>
      <c r="AC24" s="31">
        <v>2422</v>
      </c>
      <c r="AD24" s="22">
        <v>2416</v>
      </c>
      <c r="AE24">
        <v>2406</v>
      </c>
      <c r="AF24">
        <v>2410</v>
      </c>
      <c r="AG24">
        <v>2411</v>
      </c>
    </row>
    <row r="25" spans="1:33" ht="15" customHeight="1" x14ac:dyDescent="0.25">
      <c r="A25" s="16">
        <v>22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9">
        <v>2582</v>
      </c>
      <c r="Q25" s="19">
        <v>2626</v>
      </c>
      <c r="R25" s="19">
        <v>2689</v>
      </c>
      <c r="S25" s="19">
        <v>2731</v>
      </c>
      <c r="T25" s="19">
        <v>2737</v>
      </c>
      <c r="U25" s="19">
        <v>2730</v>
      </c>
      <c r="V25" s="19">
        <v>2734</v>
      </c>
      <c r="W25" s="19">
        <v>2732</v>
      </c>
      <c r="X25" s="16">
        <v>2738</v>
      </c>
      <c r="Y25" s="20">
        <v>2837.5</v>
      </c>
      <c r="Z25" s="21">
        <v>2840.5</v>
      </c>
      <c r="AA25" s="22">
        <v>2743</v>
      </c>
      <c r="AB25" s="26">
        <v>2746</v>
      </c>
      <c r="AC25" s="31">
        <v>2828.5</v>
      </c>
      <c r="AD25" s="22">
        <v>2816</v>
      </c>
      <c r="AE25">
        <v>2821</v>
      </c>
      <c r="AF25">
        <v>2870</v>
      </c>
      <c r="AG25">
        <v>2879</v>
      </c>
    </row>
    <row r="26" spans="1:33" ht="15" customHeight="1" x14ac:dyDescent="0.25">
      <c r="A26" s="16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9">
        <v>1853</v>
      </c>
      <c r="Q26" s="19">
        <v>1899</v>
      </c>
      <c r="R26" s="19">
        <v>1946</v>
      </c>
      <c r="S26" s="19">
        <v>1983</v>
      </c>
      <c r="T26" s="19">
        <v>1992</v>
      </c>
      <c r="U26" s="19">
        <v>1985</v>
      </c>
      <c r="V26" s="19">
        <v>1996</v>
      </c>
      <c r="W26" s="19">
        <v>1998</v>
      </c>
      <c r="X26" s="16">
        <v>1994</v>
      </c>
      <c r="Y26" s="20">
        <v>2074</v>
      </c>
      <c r="Z26" s="21">
        <v>2080</v>
      </c>
      <c r="AA26" s="22">
        <v>2004</v>
      </c>
      <c r="AB26" s="26">
        <v>2006</v>
      </c>
      <c r="AC26" s="31">
        <v>2049</v>
      </c>
      <c r="AD26" s="22">
        <v>2057</v>
      </c>
      <c r="AE26">
        <v>2053</v>
      </c>
      <c r="AF26">
        <v>2055</v>
      </c>
      <c r="AG26">
        <v>2058</v>
      </c>
    </row>
    <row r="27" spans="1:33" ht="15" customHeight="1" x14ac:dyDescent="0.25">
      <c r="A27" s="16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9">
        <v>1501</v>
      </c>
      <c r="Q27" s="19">
        <v>1508</v>
      </c>
      <c r="R27" s="19">
        <v>1520</v>
      </c>
      <c r="S27" s="19">
        <v>1528</v>
      </c>
      <c r="T27" s="19">
        <v>1535</v>
      </c>
      <c r="U27" s="19">
        <v>1537</v>
      </c>
      <c r="V27" s="19">
        <v>1535</v>
      </c>
      <c r="W27" s="19">
        <v>1528</v>
      </c>
      <c r="X27" s="16">
        <v>1530</v>
      </c>
      <c r="Y27" s="20">
        <v>1600</v>
      </c>
      <c r="Z27" s="21">
        <v>1621</v>
      </c>
      <c r="AA27" s="22">
        <v>1583</v>
      </c>
      <c r="AB27" s="26">
        <v>1598</v>
      </c>
      <c r="AC27" s="31">
        <v>1583.5</v>
      </c>
      <c r="AD27" s="22">
        <v>1663</v>
      </c>
      <c r="AE27">
        <v>1673</v>
      </c>
      <c r="AF27">
        <v>1676</v>
      </c>
      <c r="AG27">
        <v>1676</v>
      </c>
    </row>
    <row r="28" spans="1:33" ht="15" customHeight="1" x14ac:dyDescent="0.25">
      <c r="A28" s="16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9">
        <v>3004</v>
      </c>
      <c r="Q28" s="19">
        <v>3013</v>
      </c>
      <c r="R28" s="19">
        <v>3019</v>
      </c>
      <c r="S28" s="19">
        <v>3025</v>
      </c>
      <c r="T28" s="19">
        <v>3030</v>
      </c>
      <c r="U28" s="19">
        <v>3034</v>
      </c>
      <c r="V28" s="19">
        <v>3035</v>
      </c>
      <c r="W28" s="19">
        <v>3031</v>
      </c>
      <c r="X28" s="16">
        <v>3031</v>
      </c>
      <c r="Y28" s="20">
        <v>3153.5</v>
      </c>
      <c r="Z28" s="21">
        <v>3145.5</v>
      </c>
      <c r="AA28" s="22">
        <v>3039</v>
      </c>
      <c r="AB28" s="26">
        <v>3039</v>
      </c>
      <c r="AC28" s="31">
        <v>3130.5</v>
      </c>
      <c r="AD28" s="22">
        <v>3138</v>
      </c>
      <c r="AE28">
        <v>3141</v>
      </c>
      <c r="AF28">
        <v>3148</v>
      </c>
      <c r="AG28">
        <v>3149</v>
      </c>
    </row>
    <row r="29" spans="1:33" ht="15" customHeight="1" x14ac:dyDescent="0.25">
      <c r="A29" s="16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9">
        <v>3969</v>
      </c>
      <c r="Q29" s="19">
        <v>3978</v>
      </c>
      <c r="R29" s="19">
        <v>3991</v>
      </c>
      <c r="S29" s="19">
        <v>4001</v>
      </c>
      <c r="T29" s="19">
        <v>4006</v>
      </c>
      <c r="U29" s="19">
        <v>4011</v>
      </c>
      <c r="V29" s="19">
        <v>4007</v>
      </c>
      <c r="W29" s="19">
        <v>4010</v>
      </c>
      <c r="X29" s="16">
        <v>4012</v>
      </c>
      <c r="Y29" s="20">
        <v>4180</v>
      </c>
      <c r="Z29" s="21">
        <v>4180</v>
      </c>
      <c r="AA29" s="22">
        <v>4017</v>
      </c>
      <c r="AB29" s="26">
        <v>4019</v>
      </c>
      <c r="AC29" s="31">
        <v>4170.5</v>
      </c>
      <c r="AD29" s="22">
        <v>4149</v>
      </c>
      <c r="AE29" s="10">
        <v>4159</v>
      </c>
      <c r="AF29">
        <v>4159</v>
      </c>
      <c r="AG29">
        <v>4162</v>
      </c>
    </row>
    <row r="30" spans="1:33" ht="15" customHeight="1" x14ac:dyDescent="0.25">
      <c r="A30" s="16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9">
        <v>5407</v>
      </c>
      <c r="Q30" s="19">
        <v>5430</v>
      </c>
      <c r="R30" s="19">
        <v>5439</v>
      </c>
      <c r="S30" s="19">
        <v>5448</v>
      </c>
      <c r="T30" s="19">
        <v>5448</v>
      </c>
      <c r="U30" s="19">
        <v>5454</v>
      </c>
      <c r="V30" s="19">
        <v>5457</v>
      </c>
      <c r="W30" s="19">
        <v>5467</v>
      </c>
      <c r="X30" s="16">
        <v>5468</v>
      </c>
      <c r="Y30" s="20">
        <v>5661.5</v>
      </c>
      <c r="Z30" s="21">
        <v>5663.5</v>
      </c>
      <c r="AA30" s="22">
        <v>5466</v>
      </c>
      <c r="AB30" s="26">
        <v>5465</v>
      </c>
      <c r="AC30" s="31">
        <v>5668</v>
      </c>
      <c r="AD30" s="22">
        <v>5673</v>
      </c>
      <c r="AE30">
        <v>5669</v>
      </c>
      <c r="AF30">
        <v>5674</v>
      </c>
      <c r="AG30">
        <v>5672</v>
      </c>
    </row>
    <row r="31" spans="1:33" ht="15" customHeight="1" x14ac:dyDescent="0.25">
      <c r="A31" s="16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9">
        <v>3731</v>
      </c>
      <c r="Q31" s="19">
        <v>3770</v>
      </c>
      <c r="R31" s="19">
        <v>3825</v>
      </c>
      <c r="S31" s="19">
        <v>3851</v>
      </c>
      <c r="T31" s="19">
        <v>3873</v>
      </c>
      <c r="U31" s="19">
        <v>3882</v>
      </c>
      <c r="V31" s="19">
        <v>3889</v>
      </c>
      <c r="W31" s="19">
        <v>3884</v>
      </c>
      <c r="X31" s="16">
        <v>3887</v>
      </c>
      <c r="Y31" s="20">
        <v>4083</v>
      </c>
      <c r="Z31" s="21">
        <v>4089.5</v>
      </c>
      <c r="AA31" s="22">
        <v>3911</v>
      </c>
      <c r="AB31" s="26">
        <v>3921</v>
      </c>
      <c r="AC31" s="31">
        <v>4021</v>
      </c>
      <c r="AD31" s="22">
        <v>4031</v>
      </c>
      <c r="AE31">
        <v>4035</v>
      </c>
      <c r="AF31">
        <v>4032</v>
      </c>
      <c r="AG31">
        <v>4037</v>
      </c>
    </row>
    <row r="32" spans="1:33" ht="15" customHeight="1" x14ac:dyDescent="0.25">
      <c r="A32" s="16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9">
        <v>1526</v>
      </c>
      <c r="Q32" s="19">
        <v>1528</v>
      </c>
      <c r="R32" s="19">
        <v>1560</v>
      </c>
      <c r="S32" s="19">
        <v>1576</v>
      </c>
      <c r="T32" s="19">
        <v>1586</v>
      </c>
      <c r="U32" s="19">
        <v>1595</v>
      </c>
      <c r="V32" s="19">
        <v>1597</v>
      </c>
      <c r="W32" s="19">
        <v>1597</v>
      </c>
      <c r="X32" s="16">
        <v>1598</v>
      </c>
      <c r="Y32" s="20">
        <v>1647.5</v>
      </c>
      <c r="Z32" s="21">
        <v>1650.5</v>
      </c>
      <c r="AA32" s="22">
        <v>1605</v>
      </c>
      <c r="AB32" s="26">
        <v>1610</v>
      </c>
      <c r="AC32" s="31">
        <v>1630</v>
      </c>
      <c r="AD32" s="22">
        <v>1659</v>
      </c>
      <c r="AE32">
        <v>1666</v>
      </c>
      <c r="AF32">
        <v>1665</v>
      </c>
      <c r="AG32">
        <v>1666</v>
      </c>
    </row>
    <row r="33" spans="1:33" ht="15" customHeight="1" x14ac:dyDescent="0.25">
      <c r="A33" s="16">
        <v>30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9">
        <v>3802</v>
      </c>
      <c r="Q33" s="19">
        <v>3828</v>
      </c>
      <c r="R33" s="19">
        <v>3842</v>
      </c>
      <c r="S33" s="19">
        <v>3859</v>
      </c>
      <c r="T33" s="19">
        <v>3876</v>
      </c>
      <c r="U33" s="19">
        <v>3877</v>
      </c>
      <c r="V33" s="19">
        <v>3888</v>
      </c>
      <c r="W33" s="19">
        <v>3889</v>
      </c>
      <c r="X33" s="16">
        <v>3894</v>
      </c>
      <c r="Y33" s="20">
        <v>4058</v>
      </c>
      <c r="Z33" s="21">
        <v>4059.5</v>
      </c>
      <c r="AA33" s="22">
        <v>3904</v>
      </c>
      <c r="AB33" s="26">
        <v>3911</v>
      </c>
      <c r="AC33" s="31">
        <v>4038</v>
      </c>
      <c r="AD33" s="22">
        <v>4068</v>
      </c>
      <c r="AE33">
        <v>4061</v>
      </c>
      <c r="AF33">
        <v>4068</v>
      </c>
      <c r="AG33">
        <v>4073</v>
      </c>
    </row>
    <row r="34" spans="1:33" ht="15" customHeight="1" x14ac:dyDescent="0.25">
      <c r="A34" s="16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9">
        <v>6071</v>
      </c>
      <c r="Q34" s="19">
        <v>6134</v>
      </c>
      <c r="R34" s="19">
        <v>6191</v>
      </c>
      <c r="S34" s="19">
        <v>6239</v>
      </c>
      <c r="T34" s="19">
        <v>6251</v>
      </c>
      <c r="U34" s="19">
        <v>6268</v>
      </c>
      <c r="V34" s="19">
        <v>6287</v>
      </c>
      <c r="W34" s="19">
        <v>6234</v>
      </c>
      <c r="X34" s="16">
        <v>6247</v>
      </c>
      <c r="Y34" s="20">
        <v>6461</v>
      </c>
      <c r="Z34" s="21">
        <v>6472.5</v>
      </c>
      <c r="AA34" s="22">
        <v>6266</v>
      </c>
      <c r="AB34" s="26">
        <v>6274</v>
      </c>
      <c r="AC34" s="31">
        <v>6452.5</v>
      </c>
      <c r="AD34" s="22">
        <v>6526</v>
      </c>
      <c r="AE34">
        <v>6529</v>
      </c>
      <c r="AF34">
        <v>6535</v>
      </c>
      <c r="AG34">
        <v>6537</v>
      </c>
    </row>
    <row r="35" spans="1:33" ht="15" customHeight="1" x14ac:dyDescent="0.25">
      <c r="A35" s="16">
        <v>32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9">
        <v>7098</v>
      </c>
      <c r="Q35" s="19">
        <v>7175</v>
      </c>
      <c r="R35" s="19">
        <v>7240</v>
      </c>
      <c r="S35" s="19">
        <v>7288</v>
      </c>
      <c r="T35" s="19">
        <v>7325</v>
      </c>
      <c r="U35" s="19">
        <v>7341</v>
      </c>
      <c r="V35" s="19">
        <v>7342</v>
      </c>
      <c r="W35" s="19">
        <v>2140</v>
      </c>
      <c r="X35" s="16">
        <v>2140</v>
      </c>
      <c r="Y35" s="20">
        <v>2211.5</v>
      </c>
      <c r="Z35" s="21">
        <v>2213.5</v>
      </c>
      <c r="AA35" s="22">
        <v>2139</v>
      </c>
      <c r="AB35" s="26">
        <v>2140</v>
      </c>
      <c r="AC35" s="31">
        <v>2140</v>
      </c>
      <c r="AD35" s="22">
        <v>7464</v>
      </c>
      <c r="AE35">
        <v>7442</v>
      </c>
      <c r="AF35">
        <v>7456</v>
      </c>
      <c r="AG35">
        <v>7467</v>
      </c>
    </row>
    <row r="36" spans="1:33" ht="15" customHeight="1" x14ac:dyDescent="0.25">
      <c r="A36" s="16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9">
        <v>2812</v>
      </c>
      <c r="Q36" s="19">
        <v>2855</v>
      </c>
      <c r="R36" s="19">
        <v>2925</v>
      </c>
      <c r="S36" s="19">
        <v>2961</v>
      </c>
      <c r="T36" s="19">
        <v>2987</v>
      </c>
      <c r="U36" s="19">
        <v>2996</v>
      </c>
      <c r="V36" s="19">
        <v>3005</v>
      </c>
      <c r="W36" s="19">
        <v>3032</v>
      </c>
      <c r="X36" s="16">
        <v>3051</v>
      </c>
      <c r="Y36" s="20">
        <v>3135</v>
      </c>
      <c r="Z36" s="21">
        <v>3151</v>
      </c>
      <c r="AA36" s="22">
        <v>3089</v>
      </c>
      <c r="AB36" s="26">
        <v>3094</v>
      </c>
      <c r="AC36" s="33">
        <v>3063.5</v>
      </c>
      <c r="AD36" s="22">
        <v>3194</v>
      </c>
      <c r="AE36">
        <v>3202</v>
      </c>
      <c r="AF36">
        <v>3251</v>
      </c>
      <c r="AG36">
        <v>3258</v>
      </c>
    </row>
    <row r="37" spans="1:33" ht="15" customHeight="1" x14ac:dyDescent="0.25">
      <c r="A37" s="16">
        <v>34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9">
        <v>1727</v>
      </c>
      <c r="Q37" s="19">
        <v>1752</v>
      </c>
      <c r="R37" s="19">
        <v>1788</v>
      </c>
      <c r="S37" s="19">
        <v>1800</v>
      </c>
      <c r="T37" s="19">
        <v>1809</v>
      </c>
      <c r="U37" s="19">
        <v>1815</v>
      </c>
      <c r="V37" s="19">
        <v>1814</v>
      </c>
      <c r="W37" s="19">
        <v>1820</v>
      </c>
      <c r="X37" s="16">
        <v>1824</v>
      </c>
      <c r="Y37" s="20">
        <v>1886</v>
      </c>
      <c r="Z37" s="21">
        <v>1896.5</v>
      </c>
      <c r="AA37" s="22">
        <v>1858</v>
      </c>
      <c r="AB37" s="26">
        <v>1859</v>
      </c>
      <c r="AC37" s="31">
        <v>1861.5</v>
      </c>
      <c r="AD37" s="22">
        <v>1922</v>
      </c>
      <c r="AE37">
        <v>1923</v>
      </c>
      <c r="AF37">
        <v>1937</v>
      </c>
      <c r="AG37">
        <v>1938</v>
      </c>
    </row>
    <row r="38" spans="1:33" ht="15" customHeight="1" x14ac:dyDescent="0.25">
      <c r="A38" s="16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9">
        <v>3232</v>
      </c>
      <c r="Q38" s="19">
        <v>3264</v>
      </c>
      <c r="R38" s="19">
        <v>3295</v>
      </c>
      <c r="S38" s="19">
        <v>3320</v>
      </c>
      <c r="T38" s="19">
        <v>3393</v>
      </c>
      <c r="U38" s="19">
        <v>3409</v>
      </c>
      <c r="V38" s="19">
        <v>3418</v>
      </c>
      <c r="W38" s="19">
        <v>3429</v>
      </c>
      <c r="X38" s="16">
        <v>3431</v>
      </c>
      <c r="Y38" s="20">
        <v>3484.5</v>
      </c>
      <c r="Z38" s="21">
        <v>3489</v>
      </c>
      <c r="AA38" s="22">
        <v>3450</v>
      </c>
      <c r="AB38" s="26">
        <v>3474</v>
      </c>
      <c r="AC38" s="31">
        <v>3383</v>
      </c>
      <c r="AD38" s="22">
        <v>3544</v>
      </c>
      <c r="AE38">
        <v>3564</v>
      </c>
      <c r="AF38">
        <v>3581</v>
      </c>
      <c r="AG38">
        <v>3592</v>
      </c>
    </row>
    <row r="39" spans="1:33" ht="15" customHeight="1" x14ac:dyDescent="0.25">
      <c r="A39" s="23" t="s">
        <v>12</v>
      </c>
      <c r="B39" s="23">
        <v>103000</v>
      </c>
      <c r="C39" s="23">
        <v>103000</v>
      </c>
      <c r="D39" s="23">
        <v>104000</v>
      </c>
      <c r="E39" s="23">
        <v>104000</v>
      </c>
      <c r="F39" s="23">
        <v>105000</v>
      </c>
      <c r="G39" s="23">
        <v>105000</v>
      </c>
      <c r="H39" s="23">
        <v>109600</v>
      </c>
      <c r="I39" s="23">
        <v>110622</v>
      </c>
      <c r="J39" s="23">
        <v>111578</v>
      </c>
      <c r="K39" s="23">
        <v>112348</v>
      </c>
      <c r="L39" s="23">
        <v>116401</v>
      </c>
      <c r="M39" s="40">
        <f>M40/M43</f>
        <v>109588.15789473685</v>
      </c>
      <c r="N39" s="40">
        <f>N40/N43</f>
        <v>111232.89473684211</v>
      </c>
      <c r="O39" s="40">
        <f>O40/O43</f>
        <v>113271.84210526316</v>
      </c>
      <c r="P39" s="24">
        <f t="shared" ref="P39:Z39" si="0">SUM(P4:P38)</f>
        <v>113930</v>
      </c>
      <c r="Q39" s="24">
        <f t="shared" si="0"/>
        <v>114709</v>
      </c>
      <c r="R39" s="24">
        <f t="shared" si="0"/>
        <v>115417</v>
      </c>
      <c r="S39" s="24">
        <f t="shared" si="0"/>
        <v>115963</v>
      </c>
      <c r="T39" s="24">
        <f t="shared" si="0"/>
        <v>116289</v>
      </c>
      <c r="U39" s="24">
        <f t="shared" si="0"/>
        <v>116414</v>
      </c>
      <c r="V39" s="24">
        <f t="shared" si="0"/>
        <v>116519</v>
      </c>
      <c r="W39" s="24">
        <f t="shared" si="0"/>
        <v>111363</v>
      </c>
      <c r="X39" s="23">
        <f t="shared" si="0"/>
        <v>111450</v>
      </c>
      <c r="Y39" s="25">
        <f t="shared" si="0"/>
        <v>115562.5</v>
      </c>
      <c r="Z39" s="25">
        <f t="shared" si="0"/>
        <v>115652</v>
      </c>
      <c r="AA39" s="22">
        <f t="shared" ref="AA39:AG39" si="1">SUM(AA4:AA38)</f>
        <v>113067</v>
      </c>
      <c r="AB39" s="22">
        <f t="shared" si="1"/>
        <v>111973</v>
      </c>
      <c r="AC39" s="22">
        <f t="shared" si="1"/>
        <v>115240</v>
      </c>
      <c r="AD39" s="22">
        <f t="shared" si="1"/>
        <v>120235</v>
      </c>
      <c r="AE39" s="22">
        <f t="shared" si="1"/>
        <v>121248</v>
      </c>
      <c r="AF39" s="22">
        <f t="shared" si="1"/>
        <v>121508</v>
      </c>
      <c r="AG39" s="22">
        <f t="shared" si="1"/>
        <v>121599</v>
      </c>
    </row>
    <row r="40" spans="1:33" ht="15" customHeight="1" x14ac:dyDescent="0.25">
      <c r="A40" t="s">
        <v>45</v>
      </c>
      <c r="B40">
        <v>373941</v>
      </c>
      <c r="C40">
        <v>375595</v>
      </c>
      <c r="D40" s="39">
        <f>D39*D43</f>
        <v>377520</v>
      </c>
      <c r="E40">
        <v>379546</v>
      </c>
      <c r="F40">
        <v>380968</v>
      </c>
      <c r="G40" s="39">
        <f>G39*G43</f>
        <v>381150</v>
      </c>
      <c r="H40" s="39">
        <f>H39*H43</f>
        <v>385792</v>
      </c>
      <c r="I40">
        <v>389873</v>
      </c>
      <c r="J40">
        <v>394085</v>
      </c>
      <c r="K40">
        <v>398631</v>
      </c>
      <c r="L40">
        <v>412209</v>
      </c>
      <c r="M40">
        <v>416435</v>
      </c>
      <c r="N40">
        <v>422685</v>
      </c>
      <c r="O40">
        <v>430433</v>
      </c>
      <c r="P40" s="24">
        <v>435992</v>
      </c>
      <c r="Q40" s="24">
        <v>442824</v>
      </c>
      <c r="R40" s="24">
        <v>448224</v>
      </c>
      <c r="S40" s="24">
        <v>451968</v>
      </c>
      <c r="T40" s="24">
        <v>453418</v>
      </c>
      <c r="U40" s="24">
        <v>454355</v>
      </c>
      <c r="V40" s="24">
        <v>455045</v>
      </c>
    </row>
    <row r="41" spans="1:33" ht="15" customHeight="1" x14ac:dyDescent="0.25">
      <c r="B41">
        <f>B40/B39</f>
        <v>3.6304951456310679</v>
      </c>
      <c r="C41">
        <f>C40/C39</f>
        <v>3.6465533980582525</v>
      </c>
      <c r="E41">
        <f>E40/E39</f>
        <v>3.6494807692307694</v>
      </c>
      <c r="F41">
        <f>F40/F39</f>
        <v>3.6282666666666668</v>
      </c>
      <c r="I41">
        <f>I40/I39</f>
        <v>3.5243712823850588</v>
      </c>
      <c r="J41">
        <f>J40/J39</f>
        <v>3.5319238559572677</v>
      </c>
      <c r="K41">
        <f>K40/K39</f>
        <v>3.5481806529711255</v>
      </c>
      <c r="L41">
        <f>L40/L39</f>
        <v>3.5412840095875464</v>
      </c>
      <c r="P41">
        <f t="shared" ref="P41:V41" si="2">P40/P39</f>
        <v>3.8268410427455457</v>
      </c>
      <c r="Q41">
        <f t="shared" si="2"/>
        <v>3.8604119990584871</v>
      </c>
      <c r="R41">
        <f t="shared" si="2"/>
        <v>3.8835180259407194</v>
      </c>
      <c r="S41">
        <f t="shared" si="2"/>
        <v>3.8975190362443195</v>
      </c>
      <c r="T41">
        <f t="shared" si="2"/>
        <v>3.8990618201205618</v>
      </c>
      <c r="U41">
        <f t="shared" si="2"/>
        <v>3.9029240469359356</v>
      </c>
      <c r="V41">
        <f t="shared" si="2"/>
        <v>3.9053287446682514</v>
      </c>
    </row>
    <row r="42" spans="1:33" ht="15" customHeight="1" x14ac:dyDescent="0.25">
      <c r="A42" t="s">
        <v>46</v>
      </c>
      <c r="G42">
        <v>208</v>
      </c>
      <c r="H42">
        <v>225</v>
      </c>
      <c r="I42">
        <v>225</v>
      </c>
      <c r="J42">
        <v>227</v>
      </c>
      <c r="K42">
        <v>227</v>
      </c>
    </row>
    <row r="43" spans="1:33" ht="15" customHeight="1" x14ac:dyDescent="0.25">
      <c r="D43">
        <v>3.63</v>
      </c>
      <c r="G43">
        <v>3.63</v>
      </c>
      <c r="H43">
        <v>3.52</v>
      </c>
      <c r="M43">
        <v>3.8</v>
      </c>
      <c r="N43">
        <v>3.8</v>
      </c>
      <c r="O43">
        <v>3.8</v>
      </c>
    </row>
    <row r="45" spans="1:33" ht="15" customHeight="1" x14ac:dyDescent="0.25">
      <c r="N45">
        <v>111233</v>
      </c>
      <c r="AF45">
        <v>121508</v>
      </c>
    </row>
    <row r="46" spans="1:33" ht="15" customHeight="1" x14ac:dyDescent="0.25">
      <c r="N46">
        <f>+AF45/N45</f>
        <v>1.0923736660883012</v>
      </c>
    </row>
    <row r="200" spans="16:34" ht="15" customHeight="1" x14ac:dyDescent="0.25">
      <c r="P200" s="22">
        <f>P4+P11</f>
        <v>5341</v>
      </c>
      <c r="Q200" s="22">
        <f t="shared" ref="Q200:AH200" si="3">Q4+Q11</f>
        <v>5355</v>
      </c>
      <c r="R200" s="22">
        <f t="shared" si="3"/>
        <v>5358</v>
      </c>
      <c r="S200" s="22">
        <f t="shared" si="3"/>
        <v>5378</v>
      </c>
      <c r="T200" s="22">
        <f t="shared" si="3"/>
        <v>5379</v>
      </c>
      <c r="U200" s="22">
        <f t="shared" si="3"/>
        <v>5380</v>
      </c>
      <c r="V200" s="22">
        <f t="shared" si="3"/>
        <v>5380</v>
      </c>
      <c r="W200" s="22">
        <f t="shared" si="3"/>
        <v>5383</v>
      </c>
      <c r="X200" s="22">
        <f t="shared" si="3"/>
        <v>5387</v>
      </c>
      <c r="Y200" s="22">
        <f t="shared" si="3"/>
        <v>5542.5</v>
      </c>
      <c r="Z200" s="22">
        <f t="shared" si="3"/>
        <v>5540.5</v>
      </c>
      <c r="AA200" s="22">
        <f t="shared" si="3"/>
        <v>5387</v>
      </c>
      <c r="AB200" s="22">
        <f t="shared" si="3"/>
        <v>5392</v>
      </c>
      <c r="AC200" s="22">
        <f t="shared" si="3"/>
        <v>5556</v>
      </c>
      <c r="AD200" s="22">
        <f t="shared" si="3"/>
        <v>5543</v>
      </c>
      <c r="AE200" s="22">
        <f t="shared" si="3"/>
        <v>5540</v>
      </c>
      <c r="AF200" s="22">
        <f t="shared" si="3"/>
        <v>5545</v>
      </c>
      <c r="AG200" s="22">
        <f t="shared" si="3"/>
        <v>5551</v>
      </c>
      <c r="AH200" s="22">
        <f t="shared" si="3"/>
        <v>0</v>
      </c>
    </row>
    <row r="201" spans="16:34" ht="15" customHeight="1" x14ac:dyDescent="0.25">
      <c r="P201" s="22">
        <f>+P21+P23+P31</f>
        <v>12661</v>
      </c>
      <c r="Q201" s="22">
        <f t="shared" ref="Q201:AH201" si="4">+Q21+Q23+Q31</f>
        <v>12726</v>
      </c>
      <c r="R201" s="22">
        <f t="shared" si="4"/>
        <v>12798</v>
      </c>
      <c r="S201" s="22">
        <f t="shared" si="4"/>
        <v>12834</v>
      </c>
      <c r="T201" s="22">
        <f t="shared" si="4"/>
        <v>12862</v>
      </c>
      <c r="U201" s="22">
        <f t="shared" si="4"/>
        <v>12875</v>
      </c>
      <c r="V201" s="22">
        <f t="shared" si="4"/>
        <v>12887</v>
      </c>
      <c r="W201" s="22">
        <f t="shared" si="4"/>
        <v>12908</v>
      </c>
      <c r="X201" s="22">
        <f t="shared" si="4"/>
        <v>12917</v>
      </c>
      <c r="Y201" s="22">
        <f t="shared" si="4"/>
        <v>13489.5</v>
      </c>
      <c r="Z201" s="22">
        <f t="shared" si="4"/>
        <v>13509.5</v>
      </c>
      <c r="AA201" s="22">
        <f t="shared" si="4"/>
        <v>12976</v>
      </c>
      <c r="AB201" s="22">
        <f t="shared" si="4"/>
        <v>13004</v>
      </c>
      <c r="AC201" s="22">
        <f t="shared" si="4"/>
        <v>13474</v>
      </c>
      <c r="AD201" s="22">
        <f t="shared" si="4"/>
        <v>13492</v>
      </c>
      <c r="AE201" s="22">
        <f t="shared" si="4"/>
        <v>13482</v>
      </c>
      <c r="AF201" s="22">
        <f t="shared" si="4"/>
        <v>13496</v>
      </c>
      <c r="AG201" s="22">
        <f t="shared" si="4"/>
        <v>13515</v>
      </c>
      <c r="AH201" s="22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L203"/>
  <sheetViews>
    <sheetView topLeftCell="AD20" workbookViewId="0">
      <selection activeCell="AG39" sqref="AG39"/>
    </sheetView>
  </sheetViews>
  <sheetFormatPr defaultColWidth="15.140625" defaultRowHeight="15" customHeight="1" x14ac:dyDescent="0.25"/>
  <cols>
    <col min="1" max="42" width="7.5703125" customWidth="1"/>
  </cols>
  <sheetData>
    <row r="3" spans="1:33" ht="15" customHeight="1" x14ac:dyDescent="0.25"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14">
        <v>2015</v>
      </c>
      <c r="AB3" s="14">
        <v>2016</v>
      </c>
      <c r="AC3" s="14">
        <v>2017</v>
      </c>
      <c r="AD3" s="14">
        <v>2018</v>
      </c>
      <c r="AE3" s="14">
        <v>2019</v>
      </c>
      <c r="AF3" s="14">
        <v>2020</v>
      </c>
      <c r="AG3" s="14">
        <v>2021</v>
      </c>
    </row>
    <row r="4" spans="1:33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8">
        <f>'All Recyclables'!L4/'Total Curbside'!L4</f>
        <v>0.22585129903356924</v>
      </c>
      <c r="M4" s="8">
        <f>'All Recyclables'!M4/'Total Curbside'!M4</f>
        <v>0.19724325004809942</v>
      </c>
      <c r="N4" s="8">
        <f>'All Recyclables'!N4/'Total Curbside'!N4</f>
        <v>0.20106220272609621</v>
      </c>
      <c r="O4" s="8">
        <f>'All Recyclables'!O4/'Total Curbside'!O4</f>
        <v>0.20580191421022037</v>
      </c>
      <c r="P4" s="8">
        <f>'All Recyclables'!P4/'Total Curbside'!P4</f>
        <v>0.19663613969331592</v>
      </c>
      <c r="Q4" s="8">
        <f>'All Recyclables'!Q4/'Total Curbside'!Q4</f>
        <v>0.1485739303247641</v>
      </c>
      <c r="R4" s="8">
        <f>'All Recyclables'!R4/'Total Curbside'!R4</f>
        <v>0.15991142972235833</v>
      </c>
      <c r="S4" s="8">
        <f>'All Recyclables'!S4/'Total Curbside'!S4</f>
        <v>0.1670762258852064</v>
      </c>
      <c r="T4" s="8">
        <f>'All Recyclables'!T4/'Total Curbside'!T4</f>
        <v>0.20203482328482331</v>
      </c>
      <c r="U4" s="8">
        <f>'All Recyclables'!U4/'Total Curbside'!U4</f>
        <v>0.20540038904650168</v>
      </c>
      <c r="V4" s="8">
        <f>'All Recyclables'!V4/'Total Curbside'!V4</f>
        <v>0.21174056322006626</v>
      </c>
      <c r="W4" s="8">
        <f>'All Recyclables'!W4/'Total Curbside'!W4</f>
        <v>0.20485842052021899</v>
      </c>
      <c r="X4" s="8">
        <f>'All Recyclables'!X4/'Total Curbside'!X4</f>
        <v>0.20238171068555977</v>
      </c>
      <c r="Y4" s="8">
        <f>'All Recyclables'!Y4/'Total Curbside'!Y4</f>
        <v>0.2091744269715255</v>
      </c>
      <c r="Z4" s="8">
        <f>'All Recyclables'!Z4/'Total Curbside'!Z4</f>
        <v>0.24202394659376433</v>
      </c>
      <c r="AA4" s="8">
        <f>'All Recyclables'!AA4/'Total Curbside'!AA4</f>
        <v>0.2385040774498666</v>
      </c>
      <c r="AB4" s="8">
        <f>'All Recyclables'!AB4/'Total Curbside'!AB4</f>
        <v>0.25283162977471368</v>
      </c>
      <c r="AC4" s="8">
        <f>'All Recyclables'!AC4/'Total Curbside'!AC4</f>
        <v>0.24583818564163573</v>
      </c>
      <c r="AD4" s="8">
        <f>'All Recyclables'!AD4/'Total Curbside'!AD4</f>
        <v>0.21811842637260387</v>
      </c>
      <c r="AE4" s="8">
        <f>'All Recyclables'!AE4/'Total Curbside'!AE4</f>
        <v>0.13147809273901184</v>
      </c>
      <c r="AF4" s="8">
        <f>'All Recyclables'!AF4/'Total Curbside'!AF4</f>
        <v>0.13745859234721391</v>
      </c>
      <c r="AG4" s="8">
        <f>'All Recyclables'!AG4/'Total Curbside'!AG4</f>
        <v>0.13183802507627293</v>
      </c>
    </row>
    <row r="5" spans="1:33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8">
        <f>'All Recyclables'!L5/'Total Curbside'!L5</f>
        <v>0.21328629514470221</v>
      </c>
      <c r="M5" s="8">
        <f>'All Recyclables'!M5/'Total Curbside'!M5</f>
        <v>0.25645481168446027</v>
      </c>
      <c r="N5" s="8">
        <f>'All Recyclables'!N5/'Total Curbside'!N5</f>
        <v>0.19026910329938648</v>
      </c>
      <c r="O5" s="8">
        <f>'All Recyclables'!O5/'Total Curbside'!O5</f>
        <v>0.19693856410709251</v>
      </c>
      <c r="P5" s="8">
        <f>'All Recyclables'!P5/'Total Curbside'!P5</f>
        <v>0.2094090496991676</v>
      </c>
      <c r="Q5" s="8">
        <f>'All Recyclables'!Q5/'Total Curbside'!Q5</f>
        <v>0.17920008574337723</v>
      </c>
      <c r="R5" s="8">
        <f>'All Recyclables'!R5/'Total Curbside'!R5</f>
        <v>0.17616173977872962</v>
      </c>
      <c r="S5" s="8">
        <f>'All Recyclables'!S5/'Total Curbside'!S5</f>
        <v>0.17425465816019872</v>
      </c>
      <c r="T5" s="8">
        <f>'All Recyclables'!T5/'Total Curbside'!T5</f>
        <v>0.19891718246908865</v>
      </c>
      <c r="U5" s="8">
        <f>'All Recyclables'!U5/'Total Curbside'!U5</f>
        <v>0.18847895361342268</v>
      </c>
      <c r="V5" s="8">
        <f>'All Recyclables'!V5/'Total Curbside'!V5</f>
        <v>0.19622695675354235</v>
      </c>
      <c r="W5" s="8">
        <f>'All Recyclables'!W5/'Total Curbside'!W5</f>
        <v>0.18842137404580153</v>
      </c>
      <c r="X5" s="8">
        <f>'All Recyclables'!X5/'Total Curbside'!X5</f>
        <v>0.19060175994785339</v>
      </c>
      <c r="Y5" s="8">
        <f>'All Recyclables'!Y5/'Total Curbside'!Y5</f>
        <v>0.18531572088615092</v>
      </c>
      <c r="Z5" s="8">
        <f>'All Recyclables'!Z5/'Total Curbside'!Z5</f>
        <v>0.23222387384476187</v>
      </c>
      <c r="AA5" s="8">
        <f>'All Recyclables'!AA5/'Total Curbside'!AA5</f>
        <v>0.22937808140434657</v>
      </c>
      <c r="AB5" s="8">
        <f>'All Recyclables'!AB5/'Total Curbside'!AB5</f>
        <v>0.23683789690648377</v>
      </c>
      <c r="AC5" s="8">
        <f>'All Recyclables'!AC5/'Total Curbside'!AC5</f>
        <v>0.23469822341202237</v>
      </c>
      <c r="AD5" s="8">
        <f>'All Recyclables'!AD5/'Total Curbside'!AD5</f>
        <v>0.2266570099201124</v>
      </c>
      <c r="AE5" s="8">
        <f>'All Recyclables'!AE5/'Total Curbside'!AE5</f>
        <v>0.11922005571030643</v>
      </c>
      <c r="AF5" s="8">
        <f>'All Recyclables'!AF5/'Total Curbside'!AF5</f>
        <v>0.11631609618026167</v>
      </c>
      <c r="AG5" s="8">
        <f>'All Recyclables'!AG5/'Total Curbside'!AG5</f>
        <v>0.10483168177665332</v>
      </c>
    </row>
    <row r="6" spans="1:33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8">
        <f>'All Recyclables'!L6/'Total Curbside'!L6</f>
        <v>0.15174860314745239</v>
      </c>
      <c r="M6" s="8">
        <f>'All Recyclables'!M6/'Total Curbside'!M6</f>
        <v>0.1334948238292589</v>
      </c>
      <c r="N6" s="8">
        <f>'All Recyclables'!N6/'Total Curbside'!N6</f>
        <v>0.14508227480452987</v>
      </c>
      <c r="O6" s="8">
        <f>'All Recyclables'!O6/'Total Curbside'!O6</f>
        <v>0.14294159394940406</v>
      </c>
      <c r="P6" s="8">
        <f>'All Recyclables'!P6/'Total Curbside'!P6</f>
        <v>0.13541461923169321</v>
      </c>
      <c r="Q6" s="8">
        <f>'All Recyclables'!Q6/'Total Curbside'!Q6</f>
        <v>0.13497806571205806</v>
      </c>
      <c r="R6" s="8">
        <f>'All Recyclables'!R6/'Total Curbside'!R6</f>
        <v>0.13514952304901981</v>
      </c>
      <c r="S6" s="8">
        <f>'All Recyclables'!S6/'Total Curbside'!S6</f>
        <v>0.15112351663597401</v>
      </c>
      <c r="T6" s="8">
        <f>'All Recyclables'!T6/'Total Curbside'!T6</f>
        <v>0.14728002957755754</v>
      </c>
      <c r="U6" s="8">
        <f>'All Recyclables'!U6/'Total Curbside'!U6</f>
        <v>0.13290692718983788</v>
      </c>
      <c r="V6" s="8">
        <f>'All Recyclables'!V6/'Total Curbside'!V6</f>
        <v>0.13230052843994078</v>
      </c>
      <c r="W6" s="8">
        <f>'All Recyclables'!W6/'Total Curbside'!W6</f>
        <v>0.13787240117652874</v>
      </c>
      <c r="X6" s="8">
        <f>'All Recyclables'!X6/'Total Curbside'!X6</f>
        <v>0.13911150668865538</v>
      </c>
      <c r="Y6" s="8">
        <f>'All Recyclables'!Y6/'Total Curbside'!Y6</f>
        <v>0.13730778984254327</v>
      </c>
      <c r="Z6" s="8">
        <f>'All Recyclables'!Z6/'Total Curbside'!Z6</f>
        <v>0.17046694907860682</v>
      </c>
      <c r="AA6" s="8">
        <f>'All Recyclables'!AA6/'Total Curbside'!AA6</f>
        <v>0.16257377954816388</v>
      </c>
      <c r="AB6" s="8">
        <f>'All Recyclables'!AB6/'Total Curbside'!AB6</f>
        <v>0.16457195196495672</v>
      </c>
      <c r="AC6" s="8">
        <f>'All Recyclables'!AC6/'Total Curbside'!AC6</f>
        <v>0.16244314615795877</v>
      </c>
      <c r="AD6" s="8">
        <f>'All Recyclables'!AD6/'Total Curbside'!AD6</f>
        <v>0.15817714187156823</v>
      </c>
      <c r="AE6" s="8">
        <f>'All Recyclables'!AE6/'Total Curbside'!AE6</f>
        <v>9.4109248406220772E-2</v>
      </c>
      <c r="AF6" s="8">
        <f>'All Recyclables'!AF6/'Total Curbside'!AF6</f>
        <v>8.4936977020678095E-2</v>
      </c>
      <c r="AG6" s="8">
        <f>'All Recyclables'!AG6/'Total Curbside'!AG6</f>
        <v>8.0115822889058608E-2</v>
      </c>
    </row>
    <row r="7" spans="1:33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8">
        <f>'All Recyclables'!L7/'Total Curbside'!L7</f>
        <v>0.11854001976284585</v>
      </c>
      <c r="M7" s="8">
        <f>'All Recyclables'!M7/'Total Curbside'!M7</f>
        <v>0.10159086391412797</v>
      </c>
      <c r="N7" s="8">
        <f>'All Recyclables'!N7/'Total Curbside'!N7</f>
        <v>0.11197464539587905</v>
      </c>
      <c r="O7" s="8">
        <f>'All Recyclables'!O7/'Total Curbside'!O7</f>
        <v>0.11330660085542146</v>
      </c>
      <c r="P7" s="8">
        <f>'All Recyclables'!P7/'Total Curbside'!P7</f>
        <v>0.10475983560552571</v>
      </c>
      <c r="Q7" s="8">
        <f>'All Recyclables'!Q7/'Total Curbside'!Q7</f>
        <v>9.9392915355945216E-2</v>
      </c>
      <c r="R7" s="8">
        <f>'All Recyclables'!R7/'Total Curbside'!R7</f>
        <v>9.4892136251126288E-2</v>
      </c>
      <c r="S7" s="8">
        <f>'All Recyclables'!S7/'Total Curbside'!S7</f>
        <v>0.10544640536709918</v>
      </c>
      <c r="T7" s="8">
        <f>'All Recyclables'!T7/'Total Curbside'!T7</f>
        <v>0.11475384548505208</v>
      </c>
      <c r="U7" s="8">
        <f>'All Recyclables'!U7/'Total Curbside'!U7</f>
        <v>0.11114709748709253</v>
      </c>
      <c r="V7" s="8">
        <f>'All Recyclables'!V7/'Total Curbside'!V7</f>
        <v>0.10153261041812871</v>
      </c>
      <c r="W7" s="8">
        <f>'All Recyclables'!W7/'Total Curbside'!W7</f>
        <v>0.10909300902371125</v>
      </c>
      <c r="X7" s="8">
        <f>'All Recyclables'!X7/'Total Curbside'!X7</f>
        <v>0.11444228581159006</v>
      </c>
      <c r="Y7" s="8">
        <f>'All Recyclables'!Y7/'Total Curbside'!Y7</f>
        <v>0.11539625887039556</v>
      </c>
      <c r="Z7" s="8">
        <f>'All Recyclables'!Z7/'Total Curbside'!Z7</f>
        <v>0.14719857423914892</v>
      </c>
      <c r="AA7" s="8">
        <f>'All Recyclables'!AA7/'Total Curbside'!AA7</f>
        <v>0.15112728541695228</v>
      </c>
      <c r="AB7" s="8">
        <f>'All Recyclables'!AB7/'Total Curbside'!AB7</f>
        <v>0.14979814678382539</v>
      </c>
      <c r="AC7" s="8">
        <f>'All Recyclables'!AC7/'Total Curbside'!AC7</f>
        <v>0.15072523615340938</v>
      </c>
      <c r="AD7" s="8">
        <f>'All Recyclables'!AD7/'Total Curbside'!AD7</f>
        <v>0.14203873235392089</v>
      </c>
      <c r="AE7" s="8">
        <f>'All Recyclables'!AE7/'Total Curbside'!AE7</f>
        <v>8.1234594362876417E-2</v>
      </c>
      <c r="AF7" s="8">
        <f>'All Recyclables'!AF7/'Total Curbside'!AF7</f>
        <v>7.8029061450744799E-2</v>
      </c>
      <c r="AG7" s="8">
        <f>'All Recyclables'!AG7/'Total Curbside'!AG7</f>
        <v>7.2417515112730937E-2</v>
      </c>
    </row>
    <row r="8" spans="1:33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8">
        <f>'All Recyclables'!L8/'Total Curbside'!L8</f>
        <v>0.10153651468164383</v>
      </c>
      <c r="M8" s="8">
        <f>'All Recyclables'!M8/'Total Curbside'!M8</f>
        <v>8.9133931305539607E-2</v>
      </c>
      <c r="N8" s="8">
        <f>'All Recyclables'!N8/'Total Curbside'!N8</f>
        <v>9.4882816292750444E-2</v>
      </c>
      <c r="O8" s="8">
        <f>'All Recyclables'!O8/'Total Curbside'!O8</f>
        <v>9.5253791350104935E-2</v>
      </c>
      <c r="P8" s="8">
        <f>'All Recyclables'!P8/'Total Curbside'!P8</f>
        <v>8.5068753777584216E-2</v>
      </c>
      <c r="Q8" s="8">
        <f>'All Recyclables'!Q8/'Total Curbside'!Q8</f>
        <v>8.4659126764316112E-2</v>
      </c>
      <c r="R8" s="8">
        <f>'All Recyclables'!R8/'Total Curbside'!R8</f>
        <v>8.2060201507388075E-2</v>
      </c>
      <c r="S8" s="8">
        <f>'All Recyclables'!S8/'Total Curbside'!S8</f>
        <v>9.3698311488772126E-2</v>
      </c>
      <c r="T8" s="8">
        <f>'All Recyclables'!T8/'Total Curbside'!T8</f>
        <v>0.10713671008576651</v>
      </c>
      <c r="U8" s="8">
        <f>'All Recyclables'!U8/'Total Curbside'!U8</f>
        <v>9.6831893074439485E-2</v>
      </c>
      <c r="V8" s="8">
        <f>'All Recyclables'!V8/'Total Curbside'!V8</f>
        <v>9.6268805816299291E-2</v>
      </c>
      <c r="W8" s="8">
        <f>'All Recyclables'!W8/'Total Curbside'!W8</f>
        <v>9.7619060294543022E-2</v>
      </c>
      <c r="X8" s="8">
        <f>'All Recyclables'!X8/'Total Curbside'!X8</f>
        <v>0.10032875758935521</v>
      </c>
      <c r="Y8" s="8">
        <f>'All Recyclables'!Y8/'Total Curbside'!Y8</f>
        <v>0.10308490133261847</v>
      </c>
      <c r="Z8" s="8">
        <f>'All Recyclables'!Z8/'Total Curbside'!Z8</f>
        <v>0.13411774347664929</v>
      </c>
      <c r="AA8" s="8">
        <f>'All Recyclables'!AA8/'Total Curbside'!AA8</f>
        <v>0.13252656378259886</v>
      </c>
      <c r="AB8" s="8">
        <f>'All Recyclables'!AB8/'Total Curbside'!AB8</f>
        <v>0.14111887721388219</v>
      </c>
      <c r="AC8" s="8">
        <f>'All Recyclables'!AC8/'Total Curbside'!AC8</f>
        <v>0.14273629847290861</v>
      </c>
      <c r="AD8" s="8">
        <f>'All Recyclables'!AD8/'Total Curbside'!AD8</f>
        <v>0.13961513357633196</v>
      </c>
      <c r="AE8" s="8">
        <f>'All Recyclables'!AE8/'Total Curbside'!AE8</f>
        <v>7.3009868949776582E-2</v>
      </c>
      <c r="AF8" s="8">
        <f>'All Recyclables'!AF8/'Total Curbside'!AF8</f>
        <v>7.8378130914909361E-2</v>
      </c>
      <c r="AG8" s="8">
        <f>'All Recyclables'!AG8/'Total Curbside'!AG8</f>
        <v>7.6310811510589757E-2</v>
      </c>
    </row>
    <row r="9" spans="1:33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8">
        <f>'All Recyclables'!L9/'Total Curbside'!L9</f>
        <v>0.18376519020275095</v>
      </c>
      <c r="M9" s="8">
        <f>'All Recyclables'!M9/'Total Curbside'!M9</f>
        <v>0.17170820620517493</v>
      </c>
      <c r="N9" s="8">
        <f>'All Recyclables'!N9/'Total Curbside'!N9</f>
        <v>0.19197361237078051</v>
      </c>
      <c r="O9" s="8">
        <f>'All Recyclables'!O9/'Total Curbside'!O9</f>
        <v>0.20047120649794453</v>
      </c>
      <c r="P9" s="8">
        <f>'All Recyclables'!P9/'Total Curbside'!P9</f>
        <v>0.18235905507769562</v>
      </c>
      <c r="Q9" s="8">
        <f>'All Recyclables'!Q9/'Total Curbside'!Q9</f>
        <v>0.17321797028072061</v>
      </c>
      <c r="R9" s="8">
        <f>'All Recyclables'!R9/'Total Curbside'!R9</f>
        <v>0.17033555905243905</v>
      </c>
      <c r="S9" s="8">
        <f>'All Recyclables'!S9/'Total Curbside'!S9</f>
        <v>0.17748242240077383</v>
      </c>
      <c r="T9" s="8">
        <f>'All Recyclables'!T9/'Total Curbside'!T9</f>
        <v>0.18130525668057226</v>
      </c>
      <c r="U9" s="8">
        <f>'All Recyclables'!U9/'Total Curbside'!U9</f>
        <v>0.17206696950529968</v>
      </c>
      <c r="V9" s="8">
        <f>'All Recyclables'!V9/'Total Curbside'!V9</f>
        <v>0.17017237120592038</v>
      </c>
      <c r="W9" s="8">
        <f>'All Recyclables'!W9/'Total Curbside'!W9</f>
        <v>0.16962062256809335</v>
      </c>
      <c r="X9" s="8">
        <f>'All Recyclables'!X9/'Total Curbside'!X9</f>
        <v>0.16824288750658112</v>
      </c>
      <c r="Y9" s="8">
        <f>'All Recyclables'!Y9/'Total Curbside'!Y9</f>
        <v>0.16670961352876681</v>
      </c>
      <c r="Z9" s="8">
        <f>'All Recyclables'!Z9/'Total Curbside'!Z9</f>
        <v>0.20575219053452007</v>
      </c>
      <c r="AA9" s="8">
        <f>'All Recyclables'!AA9/'Total Curbside'!AA9</f>
        <v>0.20474447437007093</v>
      </c>
      <c r="AB9" s="8">
        <f>'All Recyclables'!AB9/'Total Curbside'!AB9</f>
        <v>0.20352187988444281</v>
      </c>
      <c r="AC9" s="8">
        <f>'All Recyclables'!AC9/'Total Curbside'!AC9</f>
        <v>0.19809164933356965</v>
      </c>
      <c r="AD9" s="8">
        <f>'All Recyclables'!AD9/'Total Curbside'!AD9</f>
        <v>0.18041904830922248</v>
      </c>
      <c r="AE9" s="8">
        <f>'All Recyclables'!AE9/'Total Curbside'!AE9</f>
        <v>0.11682646823375302</v>
      </c>
      <c r="AF9" s="8">
        <f>'All Recyclables'!AF9/'Total Curbside'!AF9</f>
        <v>0.10845137440064419</v>
      </c>
      <c r="AG9" s="8">
        <f>'All Recyclables'!AG9/'Total Curbside'!AG9</f>
        <v>0.10144480472897356</v>
      </c>
    </row>
    <row r="10" spans="1:33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8">
        <f>'All Recyclables'!L10/'Total Curbside'!L10</f>
        <v>0.17280198794783047</v>
      </c>
      <c r="M10" s="8">
        <f>'All Recyclables'!M10/'Total Curbside'!M10</f>
        <v>0.18572170666255328</v>
      </c>
      <c r="N10" s="8">
        <f>'All Recyclables'!N10/'Total Curbside'!N10</f>
        <v>0.16814605722577428</v>
      </c>
      <c r="O10" s="8">
        <f>'All Recyclables'!O10/'Total Curbside'!O10</f>
        <v>0.26601553622107355</v>
      </c>
      <c r="P10" s="8">
        <f>'All Recyclables'!P10/'Total Curbside'!P10</f>
        <v>0.15879933785111994</v>
      </c>
      <c r="Q10" s="8">
        <f>'All Recyclables'!Q10/'Total Curbside'!Q10</f>
        <v>0.16138853237023548</v>
      </c>
      <c r="R10" s="8">
        <f>'All Recyclables'!R10/'Total Curbside'!R10</f>
        <v>0.16680469219465641</v>
      </c>
      <c r="S10" s="8">
        <f>'All Recyclables'!S10/'Total Curbside'!S10</f>
        <v>0.16502287775351554</v>
      </c>
      <c r="T10" s="8">
        <f>'All Recyclables'!T10/'Total Curbside'!T10</f>
        <v>0.17496118622614304</v>
      </c>
      <c r="U10" s="8">
        <f>'All Recyclables'!U10/'Total Curbside'!U10</f>
        <v>0.16669368154133141</v>
      </c>
      <c r="V10" s="8">
        <f>'All Recyclables'!V10/'Total Curbside'!V10</f>
        <v>0.16523363543685513</v>
      </c>
      <c r="W10" s="8">
        <f>'All Recyclables'!W10/'Total Curbside'!W10</f>
        <v>0.16386099789022546</v>
      </c>
      <c r="X10" s="8">
        <f>'All Recyclables'!X10/'Total Curbside'!X10</f>
        <v>0.15887103289013685</v>
      </c>
      <c r="Y10" s="8">
        <f>'All Recyclables'!Y10/'Total Curbside'!Y10</f>
        <v>0.16746064653925205</v>
      </c>
      <c r="Z10" s="8">
        <f>'All Recyclables'!Z10/'Total Curbside'!Z10</f>
        <v>0.20360177166964671</v>
      </c>
      <c r="AA10" s="8">
        <f>'All Recyclables'!AA10/'Total Curbside'!AA10</f>
        <v>0.19263121143752401</v>
      </c>
      <c r="AB10" s="8">
        <f>'All Recyclables'!AB10/'Total Curbside'!AB10</f>
        <v>0.19461698326041527</v>
      </c>
      <c r="AC10" s="8">
        <f>'All Recyclables'!AC10/'Total Curbside'!AC10</f>
        <v>0.20383884203916261</v>
      </c>
      <c r="AD10" s="8">
        <f>'All Recyclables'!AD10/'Total Curbside'!AD10</f>
        <v>0.18227794937306957</v>
      </c>
      <c r="AE10" s="8">
        <f>'All Recyclables'!AE10/'Total Curbside'!AE10</f>
        <v>0.10444558216248863</v>
      </c>
      <c r="AF10" s="8">
        <f>'All Recyclables'!AF10/'Total Curbside'!AF10</f>
        <v>9.5998713790261037E-2</v>
      </c>
      <c r="AG10" s="8">
        <f>'All Recyclables'!AG10/'Total Curbside'!AG10</f>
        <v>0.10012341423237137</v>
      </c>
    </row>
    <row r="11" spans="1:33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8">
        <f>'All Recyclables'!L11/'Total Curbside'!L11</f>
        <v>0.15730574394006899</v>
      </c>
      <c r="M11" s="8">
        <f>'All Recyclables'!M11/'Total Curbside'!M11</f>
        <v>0.13435694406124521</v>
      </c>
      <c r="N11" s="8">
        <f>'All Recyclables'!N11/'Total Curbside'!N11</f>
        <v>0.12463618433414671</v>
      </c>
      <c r="O11" s="8">
        <f>'All Recyclables'!O11/'Total Curbside'!O11</f>
        <v>0.10504366448207281</v>
      </c>
      <c r="P11" s="8">
        <f>'All Recyclables'!P11/'Total Curbside'!P11</f>
        <v>0.11564622171508296</v>
      </c>
      <c r="Q11" s="8">
        <f>'All Recyclables'!Q11/'Total Curbside'!Q11</f>
        <v>0.15450443481848189</v>
      </c>
      <c r="R11" s="8">
        <f>'All Recyclables'!R11/'Total Curbside'!R11</f>
        <v>0.15482353073139546</v>
      </c>
      <c r="S11" s="8">
        <f>'All Recyclables'!S11/'Total Curbside'!S11</f>
        <v>0.16298188156290136</v>
      </c>
      <c r="T11" s="8">
        <f>'All Recyclables'!T11/'Total Curbside'!T11</f>
        <v>0.17066580164836376</v>
      </c>
      <c r="U11" s="8">
        <f>'All Recyclables'!U11/'Total Curbside'!U11</f>
        <v>0.17115127435366709</v>
      </c>
      <c r="V11" s="8">
        <f>'All Recyclables'!V11/'Total Curbside'!V11</f>
        <v>0.19713963863180478</v>
      </c>
      <c r="W11" s="8">
        <f>'All Recyclables'!W11/'Total Curbside'!W11</f>
        <v>0.20332541929489534</v>
      </c>
      <c r="X11" s="8">
        <f>'All Recyclables'!X11/'Total Curbside'!X11</f>
        <v>0.18952573682568402</v>
      </c>
      <c r="Y11" s="8">
        <f>'All Recyclables'!Y11/'Total Curbside'!Y11</f>
        <v>0.19074629134297591</v>
      </c>
      <c r="Z11" s="8">
        <f>'All Recyclables'!Z11/'Total Curbside'!Z11</f>
        <v>0.19903275822500688</v>
      </c>
      <c r="AA11" s="8">
        <f>'All Recyclables'!AA11/'Total Curbside'!AA11</f>
        <v>0.19863226726544486</v>
      </c>
      <c r="AB11" s="8">
        <f>'All Recyclables'!AB11/'Total Curbside'!AB11</f>
        <v>0.1874339375723541</v>
      </c>
      <c r="AC11" s="8">
        <f>'All Recyclables'!AC11/'Total Curbside'!AC11</f>
        <v>0.20189060276185716</v>
      </c>
      <c r="AD11" s="8">
        <f>'All Recyclables'!AD11/'Total Curbside'!AD11</f>
        <v>0.18222798082460195</v>
      </c>
      <c r="AE11" s="8">
        <f>'All Recyclables'!AE11/'Total Curbside'!AE11</f>
        <v>9.579288920116999E-2</v>
      </c>
      <c r="AF11" s="8">
        <f>'All Recyclables'!AF11/'Total Curbside'!AF11</f>
        <v>0.11540219539122547</v>
      </c>
      <c r="AG11" s="8">
        <f>'All Recyclables'!AG11/'Total Curbside'!AG11</f>
        <v>9.9472279913377037E-2</v>
      </c>
    </row>
    <row r="12" spans="1:33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8">
        <f>'All Recyclables'!L12/'Total Curbside'!L12</f>
        <v>0.16619276720380866</v>
      </c>
      <c r="M12" s="8">
        <f>'All Recyclables'!M12/'Total Curbside'!M12</f>
        <v>0.14496205021049074</v>
      </c>
      <c r="N12" s="8">
        <f>'All Recyclables'!N12/'Total Curbside'!N12</f>
        <v>0.193464518335043</v>
      </c>
      <c r="O12" s="8">
        <f>'All Recyclables'!O12/'Total Curbside'!O12</f>
        <v>0.19529268892907206</v>
      </c>
      <c r="P12" s="8">
        <f>'All Recyclables'!P12/'Total Curbside'!P12</f>
        <v>0.22464815769555632</v>
      </c>
      <c r="Q12" s="8">
        <f>'All Recyclables'!Q12/'Total Curbside'!Q12</f>
        <v>0.13605912764872932</v>
      </c>
      <c r="R12" s="8">
        <f>'All Recyclables'!R12/'Total Curbside'!R12</f>
        <v>0.13145364941985294</v>
      </c>
      <c r="S12" s="8">
        <f>'All Recyclables'!S12/'Total Curbside'!S12</f>
        <v>0.13288110682438067</v>
      </c>
      <c r="T12" s="8">
        <f>'All Recyclables'!T12/'Total Curbside'!T12</f>
        <v>0.13434501227404594</v>
      </c>
      <c r="U12" s="8">
        <f>'All Recyclables'!U12/'Total Curbside'!U12</f>
        <v>0.12814068945444776</v>
      </c>
      <c r="V12" s="8">
        <f>'All Recyclables'!V12/'Total Curbside'!V12</f>
        <v>0.12267992905638211</v>
      </c>
      <c r="W12" s="8">
        <f>'All Recyclables'!W12/'Total Curbside'!W12</f>
        <v>0.11901153620140416</v>
      </c>
      <c r="X12" s="8">
        <f>'All Recyclables'!X12/'Total Curbside'!X12</f>
        <v>0.11465479698431641</v>
      </c>
      <c r="Y12" s="8">
        <f>'All Recyclables'!Y12/'Total Curbside'!Y12</f>
        <v>0.11565195495722341</v>
      </c>
      <c r="Z12" s="8">
        <f>'All Recyclables'!Z12/'Total Curbside'!Z12</f>
        <v>0.14777160384879892</v>
      </c>
      <c r="AA12" s="8">
        <f>'All Recyclables'!AA12/'Total Curbside'!AA12</f>
        <v>0.1522428091377131</v>
      </c>
      <c r="AB12" s="8">
        <f>'All Recyclables'!AB12/'Total Curbside'!AB12</f>
        <v>0.15673590107168286</v>
      </c>
      <c r="AC12" s="8">
        <f>'All Recyclables'!AC12/'Total Curbside'!AC12</f>
        <v>0.15521065652687896</v>
      </c>
      <c r="AD12" s="8">
        <f>'All Recyclables'!AD12/'Total Curbside'!AD12</f>
        <v>0.13874923326323169</v>
      </c>
      <c r="AE12" s="8">
        <f>'All Recyclables'!AE12/'Total Curbside'!AE12</f>
        <v>8.3567254018917708E-2</v>
      </c>
      <c r="AF12" s="8">
        <f>'All Recyclables'!AF12/'Total Curbside'!AF12</f>
        <v>8.0085367410808517E-2</v>
      </c>
      <c r="AG12" s="8">
        <f>'All Recyclables'!AG12/'Total Curbside'!AG12</f>
        <v>7.8045535338175917E-2</v>
      </c>
    </row>
    <row r="13" spans="1:33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8">
        <f>'All Recyclables'!L13/'Total Curbside'!L13</f>
        <v>9.5540658781957014E-2</v>
      </c>
      <c r="M13" s="8">
        <f>'All Recyclables'!M13/'Total Curbside'!M13</f>
        <v>9.2690777261721494E-2</v>
      </c>
      <c r="N13" s="8">
        <f>'All Recyclables'!N13/'Total Curbside'!N13</f>
        <v>0.10530679034250004</v>
      </c>
      <c r="O13" s="8">
        <f>'All Recyclables'!O13/'Total Curbside'!O13</f>
        <v>0.10349292954978566</v>
      </c>
      <c r="P13" s="8">
        <f>'All Recyclables'!P13/'Total Curbside'!P13</f>
        <v>0.10307009132083265</v>
      </c>
      <c r="Q13" s="8">
        <f>'All Recyclables'!Q13/'Total Curbside'!Q13</f>
        <v>0.102368660658067</v>
      </c>
      <c r="R13" s="8">
        <f>'All Recyclables'!R13/'Total Curbside'!R13</f>
        <v>9.9677395219463685E-2</v>
      </c>
      <c r="S13" s="8">
        <f>'All Recyclables'!S13/'Total Curbside'!S13</f>
        <v>0.10494732466151632</v>
      </c>
      <c r="T13" s="8">
        <f>'All Recyclables'!T13/'Total Curbside'!T13</f>
        <v>0.11079100713167507</v>
      </c>
      <c r="U13" s="8">
        <f>'All Recyclables'!U13/'Total Curbside'!U13</f>
        <v>5.9389277111390831E-2</v>
      </c>
      <c r="V13" s="8">
        <f>'All Recyclables'!V13/'Total Curbside'!V13</f>
        <v>0.10462594195493502</v>
      </c>
      <c r="W13" s="8">
        <f>'All Recyclables'!W13/'Total Curbside'!W13</f>
        <v>8.3085219931464518E-2</v>
      </c>
      <c r="X13" s="8">
        <f>'All Recyclables'!X13/'Total Curbside'!X13</f>
        <v>8.6607476716783913E-2</v>
      </c>
      <c r="Y13" s="8">
        <f>'All Recyclables'!Y13/'Total Curbside'!Y13</f>
        <v>8.2602686966175051E-2</v>
      </c>
      <c r="Z13" s="8">
        <f>'All Recyclables'!Z13/'Total Curbside'!Z13</f>
        <v>0.10675885675885675</v>
      </c>
      <c r="AA13" s="8">
        <f>'All Recyclables'!AA13/'Total Curbside'!AA13</f>
        <v>0.11564711410638703</v>
      </c>
      <c r="AB13" s="8">
        <f>'All Recyclables'!AB13/'Total Curbside'!AB13</f>
        <v>0.14701612447415802</v>
      </c>
      <c r="AC13" s="8">
        <f>'All Recyclables'!AC13/'Total Curbside'!AC13</f>
        <v>0.15179726635698482</v>
      </c>
      <c r="AD13" s="8">
        <f>'All Recyclables'!AD13/'Total Curbside'!AD13</f>
        <v>0.12334559074349492</v>
      </c>
      <c r="AE13" s="8">
        <f>'All Recyclables'!AE13/'Total Curbside'!AE13</f>
        <v>2.3526648335922405E-2</v>
      </c>
      <c r="AF13" s="8">
        <f>'All Recyclables'!AF13/'Total Curbside'!AF13</f>
        <v>2.9276845855122212E-2</v>
      </c>
      <c r="AG13" s="8">
        <f>'All Recyclables'!AG13/'Total Curbside'!AG13</f>
        <v>1.5829721652020401E-2</v>
      </c>
    </row>
    <row r="14" spans="1:33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8">
        <f>'All Recyclables'!L14/'Total Curbside'!L14</f>
        <v>0.12815556632557734</v>
      </c>
      <c r="M14" s="8">
        <f>'All Recyclables'!M14/'Total Curbside'!M14</f>
        <v>0.11945283412292931</v>
      </c>
      <c r="N14" s="8">
        <f>'All Recyclables'!N14/'Total Curbside'!N14</f>
        <v>0.12555631527487879</v>
      </c>
      <c r="O14" s="8">
        <f>'All Recyclables'!O14/'Total Curbside'!O14</f>
        <v>0.13338616925582658</v>
      </c>
      <c r="P14" s="8">
        <f>'All Recyclables'!P14/'Total Curbside'!P14</f>
        <v>0.12892694381558253</v>
      </c>
      <c r="Q14" s="8">
        <f>'All Recyclables'!Q14/'Total Curbside'!Q14</f>
        <v>0.1239058225786253</v>
      </c>
      <c r="R14" s="8">
        <f>'All Recyclables'!R14/'Total Curbside'!R14</f>
        <v>0.11436887573381772</v>
      </c>
      <c r="S14" s="8">
        <f>'All Recyclables'!S14/'Total Curbside'!S14</f>
        <v>0.11348634484337222</v>
      </c>
      <c r="T14" s="8">
        <f>'All Recyclables'!T14/'Total Curbside'!T14</f>
        <v>0.11763403313982664</v>
      </c>
      <c r="U14" s="8">
        <f>'All Recyclables'!U14/'Total Curbside'!U14</f>
        <v>0.11991252877197559</v>
      </c>
      <c r="V14" s="8">
        <f>'All Recyclables'!V14/'Total Curbside'!V14</f>
        <v>0.11854611928275341</v>
      </c>
      <c r="W14" s="8">
        <f>'All Recyclables'!W14/'Total Curbside'!W14</f>
        <v>0.12161998123582618</v>
      </c>
      <c r="X14" s="8">
        <f>'All Recyclables'!X14/'Total Curbside'!X14</f>
        <v>0.11923447564240681</v>
      </c>
      <c r="Y14" s="8">
        <f>'All Recyclables'!Y14/'Total Curbside'!Y14</f>
        <v>0.11732168746959845</v>
      </c>
      <c r="Z14" s="8">
        <f>'All Recyclables'!Z14/'Total Curbside'!Z14</f>
        <v>0.14277972944844272</v>
      </c>
      <c r="AA14" s="8">
        <f>'All Recyclables'!AA14/'Total Curbside'!AA14</f>
        <v>0.13944393819174233</v>
      </c>
      <c r="AB14" s="8">
        <f>'All Recyclables'!AB14/'Total Curbside'!AB14</f>
        <v>0.13873463983604975</v>
      </c>
      <c r="AC14" s="8">
        <f>'All Recyclables'!AC14/'Total Curbside'!AC14</f>
        <v>0.14462751953666148</v>
      </c>
      <c r="AD14" s="8">
        <f>'All Recyclables'!AD14/'Total Curbside'!AD14</f>
        <v>0.13589431968295904</v>
      </c>
      <c r="AE14" s="8">
        <f>'All Recyclables'!AE14/'Total Curbside'!AE14</f>
        <v>2.1862247964136917E-2</v>
      </c>
      <c r="AF14" s="8">
        <f>'All Recyclables'!AF14/'Total Curbside'!AF14</f>
        <v>6.9345400639775304E-2</v>
      </c>
      <c r="AG14" s="8">
        <f>'All Recyclables'!AG14/'Total Curbside'!AG14</f>
        <v>5.5510228164259087E-2</v>
      </c>
    </row>
    <row r="15" spans="1:33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8">
        <f>'All Recyclables'!L15/'Total Curbside'!L15</f>
        <v>0.10658134562526153</v>
      </c>
      <c r="M15" s="8">
        <f>'All Recyclables'!M15/'Total Curbside'!M15</f>
        <v>9.6807831858828464E-2</v>
      </c>
      <c r="N15" s="8">
        <f>'All Recyclables'!N15/'Total Curbside'!N15</f>
        <v>0.10281789884550141</v>
      </c>
      <c r="O15" s="8">
        <f>'All Recyclables'!O15/'Total Curbside'!O15</f>
        <v>0.10354708091345068</v>
      </c>
      <c r="P15" s="8">
        <f>'All Recyclables'!P15/'Total Curbside'!P15</f>
        <v>9.600275790743773E-2</v>
      </c>
      <c r="Q15" s="8">
        <f>'All Recyclables'!Q15/'Total Curbside'!Q15</f>
        <v>8.7555356876769491E-2</v>
      </c>
      <c r="R15" s="8">
        <f>'All Recyclables'!R15/'Total Curbside'!R15</f>
        <v>9.2381433139787653E-2</v>
      </c>
      <c r="S15" s="8">
        <f>'All Recyclables'!S15/'Total Curbside'!S15</f>
        <v>0.1052448469333444</v>
      </c>
      <c r="T15" s="8">
        <f>'All Recyclables'!T15/'Total Curbside'!T15</f>
        <v>0.11214321905083599</v>
      </c>
      <c r="U15" s="8">
        <f>'All Recyclables'!U15/'Total Curbside'!U15</f>
        <v>0.13072474510243307</v>
      </c>
      <c r="V15" s="8">
        <f>'All Recyclables'!V15/'Total Curbside'!V15</f>
        <v>0.10862066298513466</v>
      </c>
      <c r="W15" s="8">
        <f>'All Recyclables'!W15/'Total Curbside'!W15</f>
        <v>0.10231386746419015</v>
      </c>
      <c r="X15" s="8">
        <f>'All Recyclables'!X15/'Total Curbside'!X15</f>
        <v>9.513486979863929E-2</v>
      </c>
      <c r="Y15" s="8">
        <f>'All Recyclables'!Y15/'Total Curbside'!Y15</f>
        <v>9.9068261925826059E-2</v>
      </c>
      <c r="Z15" s="8">
        <f>'All Recyclables'!Z15/'Total Curbside'!Z15</f>
        <v>0.13067467840615277</v>
      </c>
      <c r="AA15" s="8">
        <f>'All Recyclables'!AA15/'Total Curbside'!AA15</f>
        <v>0.14327435986297768</v>
      </c>
      <c r="AB15" s="8">
        <f>'All Recyclables'!AB15/'Total Curbside'!AB15</f>
        <v>0.15267468667199569</v>
      </c>
      <c r="AC15" s="8">
        <f>'All Recyclables'!AC15/'Total Curbside'!AC15</f>
        <v>0.15894867584118416</v>
      </c>
      <c r="AD15" s="8">
        <f>'All Recyclables'!AD15/'Total Curbside'!AD15</f>
        <v>0.1498284655822387</v>
      </c>
      <c r="AE15" s="8">
        <f>'All Recyclables'!AE15/'Total Curbside'!AE15</f>
        <v>6.2228414000375668E-2</v>
      </c>
      <c r="AF15" s="8">
        <f>'All Recyclables'!AF15/'Total Curbside'!AF15</f>
        <v>6.2517794539466695E-2</v>
      </c>
      <c r="AG15" s="8">
        <f>'All Recyclables'!AG15/'Total Curbside'!AG15</f>
        <v>5.4437425006866838E-2</v>
      </c>
    </row>
    <row r="16" spans="1:33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8">
        <f>'All Recyclables'!L16/'Total Curbside'!L16</f>
        <v>0.1100800794949731</v>
      </c>
      <c r="M16" s="8">
        <f>'All Recyclables'!M16/'Total Curbside'!M16</f>
        <v>0.10175112139678681</v>
      </c>
      <c r="N16" s="8">
        <f>'All Recyclables'!N16/'Total Curbside'!N16</f>
        <v>0.10690086820008458</v>
      </c>
      <c r="O16" s="8">
        <f>'All Recyclables'!O16/'Total Curbside'!O16</f>
        <v>0.11089741284610129</v>
      </c>
      <c r="P16" s="8">
        <f>'All Recyclables'!P16/'Total Curbside'!P16</f>
        <v>0.10789582198622691</v>
      </c>
      <c r="Q16" s="8">
        <f>'All Recyclables'!Q16/'Total Curbside'!Q16</f>
        <v>0.10575431972760561</v>
      </c>
      <c r="R16" s="8">
        <f>'All Recyclables'!R16/'Total Curbside'!R16</f>
        <v>0.10185696343206763</v>
      </c>
      <c r="S16" s="8">
        <f>'All Recyclables'!S16/'Total Curbside'!S16</f>
        <v>0.11713576648863623</v>
      </c>
      <c r="T16" s="8">
        <f>'All Recyclables'!T16/'Total Curbside'!T16</f>
        <v>0.11982814905570648</v>
      </c>
      <c r="U16" s="8">
        <f>'All Recyclables'!U16/'Total Curbside'!U16</f>
        <v>0.10520590238835892</v>
      </c>
      <c r="V16" s="8">
        <f>'All Recyclables'!V16/'Total Curbside'!V16</f>
        <v>0.10177884340199828</v>
      </c>
      <c r="W16" s="8">
        <f>'All Recyclables'!W16/'Total Curbside'!W16</f>
        <v>0.10831954640306611</v>
      </c>
      <c r="X16" s="8">
        <f>'All Recyclables'!X16/'Total Curbside'!X16</f>
        <v>0.10898339571311615</v>
      </c>
      <c r="Y16" s="8">
        <f>'All Recyclables'!Y16/'Total Curbside'!Y16</f>
        <v>0.10691374306820797</v>
      </c>
      <c r="Z16" s="8">
        <f>'All Recyclables'!Z16/'Total Curbside'!Z16</f>
        <v>0.13102932153538421</v>
      </c>
      <c r="AA16" s="8">
        <f>'All Recyclables'!AA16/'Total Curbside'!AA16</f>
        <v>0.13164502103982886</v>
      </c>
      <c r="AB16" s="8">
        <f>'All Recyclables'!AB16/'Total Curbside'!AB16</f>
        <v>0.13688745153095333</v>
      </c>
      <c r="AC16" s="8">
        <f>'All Recyclables'!AC16/'Total Curbside'!AC16</f>
        <v>0.13970674616501988</v>
      </c>
      <c r="AD16" s="8">
        <f>'All Recyclables'!AD16/'Total Curbside'!AD16</f>
        <v>0.13540771447348468</v>
      </c>
      <c r="AE16" s="8">
        <f>'All Recyclables'!AE16/'Total Curbside'!AE16</f>
        <v>7.882958912124946E-2</v>
      </c>
      <c r="AF16" s="8">
        <f>'All Recyclables'!AF16/'Total Curbside'!AF16</f>
        <v>7.6300750880457166E-2</v>
      </c>
      <c r="AG16" s="8">
        <f>'All Recyclables'!AG16/'Total Curbside'!AG16</f>
        <v>7.1243114848970696E-2</v>
      </c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8">
        <f>'All Recyclables'!L17/'Total Curbside'!L17</f>
        <v>0.12885619497687831</v>
      </c>
      <c r="M17" s="8">
        <f>'All Recyclables'!M17/'Total Curbside'!M17</f>
        <v>0.11736375948961045</v>
      </c>
      <c r="N17" s="8">
        <f>'All Recyclables'!N17/'Total Curbside'!N17</f>
        <v>0.1245517584330193</v>
      </c>
      <c r="O17" s="8">
        <f>'All Recyclables'!O17/'Total Curbside'!O17</f>
        <v>0.11985415994118652</v>
      </c>
      <c r="P17" s="8">
        <f>'All Recyclables'!P17/'Total Curbside'!P17</f>
        <v>0.11320499164185729</v>
      </c>
      <c r="Q17" s="8">
        <f>'All Recyclables'!Q17/'Total Curbside'!Q17</f>
        <v>0.10966833062811991</v>
      </c>
      <c r="R17" s="8">
        <f>'All Recyclables'!R17/'Total Curbside'!R17</f>
        <v>0.11297090958839927</v>
      </c>
      <c r="S17" s="8">
        <f>'All Recyclables'!S17/'Total Curbside'!S17</f>
        <v>0.13511669888935374</v>
      </c>
      <c r="T17" s="8">
        <f>'All Recyclables'!T17/'Total Curbside'!T17</f>
        <v>0.14390937101572462</v>
      </c>
      <c r="U17" s="8">
        <f>'All Recyclables'!U17/'Total Curbside'!U17</f>
        <v>0.13096025053606622</v>
      </c>
      <c r="V17" s="8">
        <f>'All Recyclables'!V17/'Total Curbside'!V17</f>
        <v>0.12690799474402906</v>
      </c>
      <c r="W17" s="8">
        <f>'All Recyclables'!W17/'Total Curbside'!W17</f>
        <v>0.12559458442248106</v>
      </c>
      <c r="X17" s="8">
        <f>'All Recyclables'!X17/'Total Curbside'!X17</f>
        <v>0.12137782249503064</v>
      </c>
      <c r="Y17" s="8">
        <f>'All Recyclables'!Y17/'Total Curbside'!Y17</f>
        <v>0.11906845156838171</v>
      </c>
      <c r="Z17" s="8">
        <f>'All Recyclables'!Z17/'Total Curbside'!Z17</f>
        <v>0.14771345276395345</v>
      </c>
      <c r="AA17" s="8">
        <f>'All Recyclables'!AA17/'Total Curbside'!AA17</f>
        <v>0.14132859123515584</v>
      </c>
      <c r="AB17" s="8">
        <f>'All Recyclables'!AB17/'Total Curbside'!AB17</f>
        <v>0.14138814286867948</v>
      </c>
      <c r="AC17" s="8">
        <f>'All Recyclables'!AC17/'Total Curbside'!AC17</f>
        <v>0.14487815569769064</v>
      </c>
      <c r="AD17" s="8">
        <f>'All Recyclables'!AD17/'Total Curbside'!AD17</f>
        <v>0.14039648574132749</v>
      </c>
      <c r="AE17" s="8">
        <f>'All Recyclables'!AE17/'Total Curbside'!AE17</f>
        <v>7.9284399263587588E-2</v>
      </c>
      <c r="AF17" s="8">
        <f>'All Recyclables'!AF17/'Total Curbside'!AF17</f>
        <v>7.289407693354942E-2</v>
      </c>
      <c r="AG17" s="8">
        <f>'All Recyclables'!AG17/'Total Curbside'!AG17</f>
        <v>6.9147078194201628E-2</v>
      </c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8">
        <f>'All Recyclables'!L18/'Total Curbside'!L18</f>
        <v>0.14098405512731482</v>
      </c>
      <c r="M18" s="8">
        <f>'All Recyclables'!M18/'Total Curbside'!M18</f>
        <v>0.13020032937511031</v>
      </c>
      <c r="N18" s="8">
        <f>'All Recyclables'!N18/'Total Curbside'!N18</f>
        <v>0.13572879655844894</v>
      </c>
      <c r="O18" s="8">
        <f>'All Recyclables'!O18/'Total Curbside'!O18</f>
        <v>0.13537238863872031</v>
      </c>
      <c r="P18" s="8">
        <f>'All Recyclables'!P18/'Total Curbside'!P18</f>
        <v>0.12365639705872494</v>
      </c>
      <c r="Q18" s="8">
        <f>'All Recyclables'!Q18/'Total Curbside'!Q18</f>
        <v>0.10670742010968824</v>
      </c>
      <c r="R18" s="8">
        <f>'All Recyclables'!R18/'Total Curbside'!R18</f>
        <v>0.10372699148821377</v>
      </c>
      <c r="S18" s="8">
        <f>'All Recyclables'!S18/'Total Curbside'!S18</f>
        <v>0.11604830994198244</v>
      </c>
      <c r="T18" s="8">
        <f>'All Recyclables'!T18/'Total Curbside'!T18</f>
        <v>0.12380861910642475</v>
      </c>
      <c r="U18" s="8">
        <f>'All Recyclables'!U18/'Total Curbside'!U18</f>
        <v>0.15473911424461412</v>
      </c>
      <c r="V18" s="8">
        <f>'All Recyclables'!V18/'Total Curbside'!V18</f>
        <v>0.10959334401855686</v>
      </c>
      <c r="W18" s="8">
        <f>'All Recyclables'!W18/'Total Curbside'!W18</f>
        <v>0.1326364017681412</v>
      </c>
      <c r="X18" s="8">
        <f>'All Recyclables'!X18/'Total Curbside'!X18</f>
        <v>0.13615454939903326</v>
      </c>
      <c r="Y18" s="8">
        <f>'All Recyclables'!Y18/'Total Curbside'!Y18</f>
        <v>0.13826150795100839</v>
      </c>
      <c r="Z18" s="8">
        <f>'All Recyclables'!Z18/'Total Curbside'!Z18</f>
        <v>0.16179613258591907</v>
      </c>
      <c r="AA18" s="8">
        <f>'All Recyclables'!AA18/'Total Curbside'!AA18</f>
        <v>0.15354588130555089</v>
      </c>
      <c r="AB18" s="8">
        <f>'All Recyclables'!AB18/'Total Curbside'!AB18</f>
        <v>0.11994970876454181</v>
      </c>
      <c r="AC18" s="8">
        <f>'All Recyclables'!AC18/'Total Curbside'!AC18</f>
        <v>0.12674441284542204</v>
      </c>
      <c r="AD18" s="8">
        <f>'All Recyclables'!AD18/'Total Curbside'!AD18</f>
        <v>0.14608126323897552</v>
      </c>
      <c r="AE18" s="8">
        <f>'All Recyclables'!AE18/'Total Curbside'!AE18</f>
        <v>7.6743187277961478E-2</v>
      </c>
      <c r="AF18" s="8">
        <f>'All Recyclables'!AF18/'Total Curbside'!AF18</f>
        <v>7.2820630713095205E-2</v>
      </c>
      <c r="AG18" s="8">
        <f>'All Recyclables'!AG18/'Total Curbside'!AG18</f>
        <v>6.8215487165383476E-2</v>
      </c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8">
        <f>'All Recyclables'!L19/'Total Curbside'!L19</f>
        <v>0.14010718415823475</v>
      </c>
      <c r="M19" s="8">
        <f>'All Recyclables'!M19/'Total Curbside'!M19</f>
        <v>0.12780985714337367</v>
      </c>
      <c r="N19" s="8">
        <f>'All Recyclables'!N19/'Total Curbside'!N19</f>
        <v>0.13430071564713922</v>
      </c>
      <c r="O19" s="8">
        <f>'All Recyclables'!O19/'Total Curbside'!O19</f>
        <v>0.13008745855721962</v>
      </c>
      <c r="P19" s="8">
        <f>'All Recyclables'!P19/'Total Curbside'!P19</f>
        <v>0.11881073023297158</v>
      </c>
      <c r="Q19" s="8">
        <f>'All Recyclables'!Q19/'Total Curbside'!Q19</f>
        <v>0.11268039110245302</v>
      </c>
      <c r="R19" s="8">
        <f>'All Recyclables'!R19/'Total Curbside'!R19</f>
        <v>0.10864668342940013</v>
      </c>
      <c r="S19" s="8">
        <f>'All Recyclables'!S19/'Total Curbside'!S19</f>
        <v>0.13051508957651517</v>
      </c>
      <c r="T19" s="8">
        <f>'All Recyclables'!T19/'Total Curbside'!T19</f>
        <v>0.15179363280028751</v>
      </c>
      <c r="U19" s="8">
        <f>'All Recyclables'!U19/'Total Curbside'!U19</f>
        <v>0.12852536012045215</v>
      </c>
      <c r="V19" s="8">
        <f>'All Recyclables'!V19/'Total Curbside'!V19</f>
        <v>0.12063921108520341</v>
      </c>
      <c r="W19" s="8">
        <f>'All Recyclables'!W19/'Total Curbside'!W19</f>
        <v>0.1210918857726329</v>
      </c>
      <c r="X19" s="8">
        <f>'All Recyclables'!X19/'Total Curbside'!X19</f>
        <v>0.11786640574963543</v>
      </c>
      <c r="Y19" s="8">
        <f>'All Recyclables'!Y19/'Total Curbside'!Y19</f>
        <v>0.11482390568634014</v>
      </c>
      <c r="Z19" s="8">
        <f>'All Recyclables'!Z19/'Total Curbside'!Z19</f>
        <v>0.14050466352949126</v>
      </c>
      <c r="AA19" s="8">
        <f>'All Recyclables'!AA19/'Total Curbside'!AA19</f>
        <v>0.13997649693257211</v>
      </c>
      <c r="AB19" s="8">
        <f>'All Recyclables'!AB19/'Total Curbside'!AB19</f>
        <v>0.14090789490170527</v>
      </c>
      <c r="AC19" s="8">
        <f>'All Recyclables'!AC19/'Total Curbside'!AC19</f>
        <v>0.14715184167441994</v>
      </c>
      <c r="AD19" s="8">
        <f>'All Recyclables'!AD19/'Total Curbside'!AD19</f>
        <v>0.14114320477777684</v>
      </c>
      <c r="AE19" s="8">
        <f>'All Recyclables'!AE19/'Total Curbside'!AE19</f>
        <v>8.0989523577643066E-2</v>
      </c>
      <c r="AF19" s="8">
        <f>'All Recyclables'!AF19/'Total Curbside'!AF19</f>
        <v>7.6988225734621968E-2</v>
      </c>
      <c r="AG19" s="8">
        <f>'All Recyclables'!AG19/'Total Curbside'!AG19</f>
        <v>7.3042229656070323E-2</v>
      </c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8">
        <f>'All Recyclables'!L20/'Total Curbside'!L20</f>
        <v>0.11988178850225133</v>
      </c>
      <c r="M20" s="8">
        <f>'All Recyclables'!M20/'Total Curbside'!M20</f>
        <v>0.10884157782369754</v>
      </c>
      <c r="N20" s="8">
        <f>'All Recyclables'!N20/'Total Curbside'!N20</f>
        <v>0.11723830541272136</v>
      </c>
      <c r="O20" s="8">
        <f>'All Recyclables'!O20/'Total Curbside'!O20</f>
        <v>0.12032886293037703</v>
      </c>
      <c r="P20" s="8">
        <f>'All Recyclables'!P20/'Total Curbside'!P20</f>
        <v>0.11129357832968287</v>
      </c>
      <c r="Q20" s="8">
        <f>'All Recyclables'!Q20/'Total Curbside'!Q20</f>
        <v>0.10591808207882063</v>
      </c>
      <c r="R20" s="8">
        <f>'All Recyclables'!R20/'Total Curbside'!R20</f>
        <v>9.8025516806752741E-2</v>
      </c>
      <c r="S20" s="8">
        <f>'All Recyclables'!S20/'Total Curbside'!S20</f>
        <v>0.10787673535621591</v>
      </c>
      <c r="T20" s="8">
        <f>'All Recyclables'!T20/'Total Curbside'!T20</f>
        <v>0.11756658792429812</v>
      </c>
      <c r="U20" s="8">
        <f>'All Recyclables'!U20/'Total Curbside'!U20</f>
        <v>0.11520934242893008</v>
      </c>
      <c r="V20" s="8">
        <f>'All Recyclables'!V20/'Total Curbside'!V20</f>
        <v>0.12276055522425328</v>
      </c>
      <c r="W20" s="8">
        <f>'All Recyclables'!W20/'Total Curbside'!W20</f>
        <v>0.13212899872887204</v>
      </c>
      <c r="X20" s="8">
        <f>'All Recyclables'!X20/'Total Curbside'!X20</f>
        <v>0.13026823609614496</v>
      </c>
      <c r="Y20" s="8">
        <f>'All Recyclables'!Y20/'Total Curbside'!Y20</f>
        <v>0.12615896023416745</v>
      </c>
      <c r="Z20" s="8">
        <f>'All Recyclables'!Z20/'Total Curbside'!Z20</f>
        <v>0.15112769398087988</v>
      </c>
      <c r="AA20" s="8">
        <f>'All Recyclables'!AA20/'Total Curbside'!AA20</f>
        <v>0.15400063611620096</v>
      </c>
      <c r="AB20" s="8">
        <f>'All Recyclables'!AB20/'Total Curbside'!AB20</f>
        <v>0.15989828765434708</v>
      </c>
      <c r="AC20" s="8">
        <f>'All Recyclables'!AC20/'Total Curbside'!AC20</f>
        <v>0.1556765558016551</v>
      </c>
      <c r="AD20" s="8">
        <f>'All Recyclables'!AD20/'Total Curbside'!AD20</f>
        <v>0.14298146077270535</v>
      </c>
      <c r="AE20" s="8">
        <f>'All Recyclables'!AE20/'Total Curbside'!AE20</f>
        <v>8.435906071255915E-2</v>
      </c>
      <c r="AF20" s="8">
        <f>'All Recyclables'!AF20/'Total Curbside'!AF20</f>
        <v>8.2365095108085373E-2</v>
      </c>
      <c r="AG20" s="8">
        <f>'All Recyclables'!AG20/'Total Curbside'!AG20</f>
        <v>7.6870236662655439E-2</v>
      </c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8">
        <f>'All Recyclables'!L21/'Total Curbside'!L21</f>
        <v>0.10187275852777702</v>
      </c>
      <c r="M21" s="8">
        <f>'All Recyclables'!M21/'Total Curbside'!M21</f>
        <v>0.10222969906685196</v>
      </c>
      <c r="N21" s="8">
        <f>'All Recyclables'!N21/'Total Curbside'!N21</f>
        <v>0.11204205619455331</v>
      </c>
      <c r="O21" s="8">
        <f>'All Recyclables'!O21/'Total Curbside'!O21</f>
        <v>0.1126487862780291</v>
      </c>
      <c r="P21" s="8">
        <f>'All Recyclables'!P21/'Total Curbside'!P21</f>
        <v>0.10667544732188255</v>
      </c>
      <c r="Q21" s="8">
        <f>'All Recyclables'!Q21/'Total Curbside'!Q21</f>
        <v>0.10527848467133616</v>
      </c>
      <c r="R21" s="8">
        <f>'All Recyclables'!R21/'Total Curbside'!R21</f>
        <v>0.10621889228948332</v>
      </c>
      <c r="S21" s="8">
        <f>'All Recyclables'!S21/'Total Curbside'!S21</f>
        <v>0.12557211211120026</v>
      </c>
      <c r="T21" s="8">
        <f>'All Recyclables'!T21/'Total Curbside'!T21</f>
        <v>0.12852584940643891</v>
      </c>
      <c r="U21" s="8">
        <f>'All Recyclables'!U21/'Total Curbside'!U21</f>
        <v>0.11461581604038136</v>
      </c>
      <c r="V21" s="8">
        <f>'All Recyclables'!V21/'Total Curbside'!V21</f>
        <v>0.11265706319937517</v>
      </c>
      <c r="W21" s="8">
        <f>'All Recyclables'!W21/'Total Curbside'!W21</f>
        <v>0.12178132999804255</v>
      </c>
      <c r="X21" s="8">
        <f>'All Recyclables'!X21/'Total Curbside'!X21</f>
        <v>0.11525347039074862</v>
      </c>
      <c r="Y21" s="8">
        <f>'All Recyclables'!Y21/'Total Curbside'!Y21</f>
        <v>0.10938954573036291</v>
      </c>
      <c r="Z21" s="8">
        <f>'All Recyclables'!Z21/'Total Curbside'!Z21</f>
        <v>0.13993045065340828</v>
      </c>
      <c r="AA21" s="8">
        <f>'All Recyclables'!AA21/'Total Curbside'!AA21</f>
        <v>0.13851817294185731</v>
      </c>
      <c r="AB21" s="8">
        <f>'All Recyclables'!AB21/'Total Curbside'!AB21</f>
        <v>0.14191251466897703</v>
      </c>
      <c r="AC21" s="8">
        <f>'All Recyclables'!AC21/'Total Curbside'!AC21</f>
        <v>0.137282918089567</v>
      </c>
      <c r="AD21" s="8">
        <f>'All Recyclables'!AD21/'Total Curbside'!AD21</f>
        <v>0.13037786018640798</v>
      </c>
      <c r="AE21" s="8">
        <f>'All Recyclables'!AE21/'Total Curbside'!AE21</f>
        <v>2.1492693384833408E-2</v>
      </c>
      <c r="AF21" s="8">
        <f>'All Recyclables'!AF21/'Total Curbside'!AF21</f>
        <v>1.8505792706282078E-2</v>
      </c>
      <c r="AG21" s="8">
        <f>'All Recyclables'!AG21/'Total Curbside'!AG21</f>
        <v>1.74896440612641E-2</v>
      </c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8">
        <f>'All Recyclables'!L22/'Total Curbside'!L22</f>
        <v>0.11043872399349784</v>
      </c>
      <c r="M22" s="8">
        <f>'All Recyclables'!M22/'Total Curbside'!M22</f>
        <v>0.11020825855524925</v>
      </c>
      <c r="N22" s="8">
        <f>'All Recyclables'!N22/'Total Curbside'!N22</f>
        <v>0.10330832443027095</v>
      </c>
      <c r="O22" s="8">
        <f>'All Recyclables'!O22/'Total Curbside'!O22</f>
        <v>7.35020446750069E-2</v>
      </c>
      <c r="P22" s="8">
        <f>'All Recyclables'!P22/'Total Curbside'!P22</f>
        <v>7.286869943995021E-2</v>
      </c>
      <c r="Q22" s="8">
        <f>'All Recyclables'!Q22/'Total Curbside'!Q22</f>
        <v>0.10059830982034497</v>
      </c>
      <c r="R22" s="8">
        <f>'All Recyclables'!R22/'Total Curbside'!R22</f>
        <v>0.1038031161751248</v>
      </c>
      <c r="S22" s="8">
        <f>'All Recyclables'!S22/'Total Curbside'!S22</f>
        <v>0.12252078579202831</v>
      </c>
      <c r="T22" s="8">
        <f>'All Recyclables'!T22/'Total Curbside'!T22</f>
        <v>0.13270288564537644</v>
      </c>
      <c r="U22" s="8">
        <f>'All Recyclables'!U22/'Total Curbside'!U22</f>
        <v>0.10625207811739629</v>
      </c>
      <c r="V22" s="8">
        <f>'All Recyclables'!V22/'Total Curbside'!V22</f>
        <v>9.2101660086082004E-2</v>
      </c>
      <c r="W22" s="8">
        <f>'All Recyclables'!W22/'Total Curbside'!W22</f>
        <v>0.11602705333811551</v>
      </c>
      <c r="X22" s="8">
        <f>'All Recyclables'!X22/'Total Curbside'!X22</f>
        <v>0.11191248483325034</v>
      </c>
      <c r="Y22" s="8">
        <f>'All Recyclables'!Y22/'Total Curbside'!Y22</f>
        <v>0.10853979556454173</v>
      </c>
      <c r="Z22" s="8">
        <f>'All Recyclables'!Z22/'Total Curbside'!Z22</f>
        <v>0.13466118207404201</v>
      </c>
      <c r="AA22" s="8">
        <f>'All Recyclables'!AA22/'Total Curbside'!AA22</f>
        <v>0.13546338935071667</v>
      </c>
      <c r="AB22" s="8">
        <f>'All Recyclables'!AB22/'Total Curbside'!AB22</f>
        <v>0.14014069348778962</v>
      </c>
      <c r="AC22" s="8">
        <f>'All Recyclables'!AC22/'Total Curbside'!AC22</f>
        <v>0.13835775872307071</v>
      </c>
      <c r="AD22" s="8">
        <f>'All Recyclables'!AD22/'Total Curbside'!AD22</f>
        <v>0.13824218316735862</v>
      </c>
      <c r="AE22" s="8">
        <f>'All Recyclables'!AE22/'Total Curbside'!AE22</f>
        <v>7.4041742543448655E-2</v>
      </c>
      <c r="AF22" s="8">
        <f>'All Recyclables'!AF22/'Total Curbside'!AF22</f>
        <v>6.0473692961110027E-2</v>
      </c>
      <c r="AG22" s="8">
        <f>'All Recyclables'!AG22/'Total Curbside'!AG22</f>
        <v>5.4091150511132731E-2</v>
      </c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8">
        <f>'All Recyclables'!L23/'Total Curbside'!L23</f>
        <v>0.10518210837422486</v>
      </c>
      <c r="M23" s="8">
        <f>'All Recyclables'!M23/'Total Curbside'!M23</f>
        <v>8.7430543349824849E-2</v>
      </c>
      <c r="N23" s="8">
        <f>'All Recyclables'!N23/'Total Curbside'!N23</f>
        <v>0.10005236136649115</v>
      </c>
      <c r="O23" s="8">
        <f>'All Recyclables'!O23/'Total Curbside'!O23</f>
        <v>0.1140138760803826</v>
      </c>
      <c r="P23" s="8">
        <f>'All Recyclables'!P23/'Total Curbside'!P23</f>
        <v>0.11070446528921531</v>
      </c>
      <c r="Q23" s="8">
        <f>'All Recyclables'!Q23/'Total Curbside'!Q23</f>
        <v>9.7900641483457007E-2</v>
      </c>
      <c r="R23" s="8">
        <f>'All Recyclables'!R23/'Total Curbside'!R23</f>
        <v>9.3710320168901684E-2</v>
      </c>
      <c r="S23" s="8">
        <f>'All Recyclables'!S23/'Total Curbside'!S23</f>
        <v>8.9279124214305325E-2</v>
      </c>
      <c r="T23" s="8">
        <f>'All Recyclables'!T23/'Total Curbside'!T23</f>
        <v>0.10060969030445464</v>
      </c>
      <c r="U23" s="8">
        <f>'All Recyclables'!U23/'Total Curbside'!U23</f>
        <v>0.10785721369223937</v>
      </c>
      <c r="V23" s="8">
        <f>'All Recyclables'!V23/'Total Curbside'!V23</f>
        <v>0.11450865652972009</v>
      </c>
      <c r="W23" s="8">
        <f>'All Recyclables'!W23/'Total Curbside'!W23</f>
        <v>0.11257864726186752</v>
      </c>
      <c r="X23" s="8">
        <f>'All Recyclables'!X23/'Total Curbside'!X23</f>
        <v>0.11503415110577753</v>
      </c>
      <c r="Y23" s="8">
        <f>'All Recyclables'!Y23/'Total Curbside'!Y23</f>
        <v>0.11059323828460538</v>
      </c>
      <c r="Z23" s="8">
        <f>'All Recyclables'!Z23/'Total Curbside'!Z23</f>
        <v>0.13965754423994831</v>
      </c>
      <c r="AA23" s="8">
        <f>'All Recyclables'!AA23/'Total Curbside'!AA23</f>
        <v>0.1398894359963746</v>
      </c>
      <c r="AB23" s="8">
        <f>'All Recyclables'!AB23/'Total Curbside'!AB23</f>
        <v>0.14009264274168565</v>
      </c>
      <c r="AC23" s="8">
        <f>'All Recyclables'!AC23/'Total Curbside'!AC23</f>
        <v>0.14148188490365413</v>
      </c>
      <c r="AD23" s="8">
        <f>'All Recyclables'!AD23/'Total Curbside'!AD23</f>
        <v>0.13467126021326978</v>
      </c>
      <c r="AE23" s="8">
        <f>'All Recyclables'!AE23/'Total Curbside'!AE23</f>
        <v>9.9781140589196543E-2</v>
      </c>
      <c r="AF23" s="8">
        <f>'All Recyclables'!AF23/'Total Curbside'!AF23</f>
        <v>7.8764926301461008E-2</v>
      </c>
      <c r="AG23" s="8">
        <f>'All Recyclables'!AG23/'Total Curbside'!AG23</f>
        <v>7.3887671899135199E-2</v>
      </c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8">
        <f>'All Recyclables'!L24/'Total Curbside'!L24</f>
        <v>0.11754754441628416</v>
      </c>
      <c r="M24" s="8">
        <f>'All Recyclables'!M24/'Total Curbside'!M24</f>
        <v>0.12490784982935155</v>
      </c>
      <c r="N24" s="8">
        <f>'All Recyclables'!N24/'Total Curbside'!N24</f>
        <v>0.17318578966482234</v>
      </c>
      <c r="O24" s="8">
        <f>'All Recyclables'!O24/'Total Curbside'!O24</f>
        <v>0.13089591278385374</v>
      </c>
      <c r="P24" s="8">
        <f>'All Recyclables'!P24/'Total Curbside'!P24</f>
        <v>0.13464256078855388</v>
      </c>
      <c r="Q24" s="8">
        <f>'All Recyclables'!Q24/'Total Curbside'!Q24</f>
        <v>0.11514916752554144</v>
      </c>
      <c r="R24" s="8">
        <f>'All Recyclables'!R24/'Total Curbside'!R24</f>
        <v>0.10135854636217503</v>
      </c>
      <c r="S24" s="8">
        <f>'All Recyclables'!S24/'Total Curbside'!S24</f>
        <v>0.10143049894720134</v>
      </c>
      <c r="T24" s="8">
        <f>'All Recyclables'!T24/'Total Curbside'!T24</f>
        <v>0.10487030852719062</v>
      </c>
      <c r="U24" s="8">
        <f>'All Recyclables'!U24/'Total Curbside'!U24</f>
        <v>8.4171546949416767E-2</v>
      </c>
      <c r="V24" s="8">
        <f>'All Recyclables'!V24/'Total Curbside'!V24</f>
        <v>8.5547186612990031E-2</v>
      </c>
      <c r="W24" s="8">
        <f>'All Recyclables'!W24/'Total Curbside'!W24</f>
        <v>9.5707547059824802E-2</v>
      </c>
      <c r="X24" s="8">
        <f>'All Recyclables'!X24/'Total Curbside'!X24</f>
        <v>9.3412906333337251E-2</v>
      </c>
      <c r="Y24" s="8">
        <f>'All Recyclables'!Y24/'Total Curbside'!Y24</f>
        <v>9.7828041543747787E-2</v>
      </c>
      <c r="Z24" s="8">
        <f>'All Recyclables'!Z24/'Total Curbside'!Z24</f>
        <v>0.1232208628918602</v>
      </c>
      <c r="AA24" s="8">
        <f>'All Recyclables'!AA24/'Total Curbside'!AA24</f>
        <v>0.12052351197155649</v>
      </c>
      <c r="AB24" s="8">
        <f>'All Recyclables'!AB24/'Total Curbside'!AB24</f>
        <v>0.1220973000568531</v>
      </c>
      <c r="AC24" s="8">
        <f>'All Recyclables'!AC24/'Total Curbside'!AC24</f>
        <v>0.1272430370366982</v>
      </c>
      <c r="AD24" s="8">
        <f>'All Recyclables'!AD24/'Total Curbside'!AD24</f>
        <v>0.13064092794852256</v>
      </c>
      <c r="AE24" s="8">
        <f>'All Recyclables'!AE24/'Total Curbside'!AE24</f>
        <v>7.5602657089876305E-2</v>
      </c>
      <c r="AF24" s="8">
        <f>'All Recyclables'!AF24/'Total Curbside'!AF24</f>
        <v>7.5160480224833709E-2</v>
      </c>
      <c r="AG24" s="8">
        <f>'All Recyclables'!AG24/'Total Curbside'!AG24</f>
        <v>7.3391385144679591E-2</v>
      </c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8">
        <f>'All Recyclables'!L25/'Total Curbside'!L25</f>
        <v>0.10612116703279735</v>
      </c>
      <c r="M25" s="8">
        <f>'All Recyclables'!M25/'Total Curbside'!M25</f>
        <v>8.6768397562256946E-2</v>
      </c>
      <c r="N25" s="8">
        <f>'All Recyclables'!N25/'Total Curbside'!N25</f>
        <v>9.4358082032255014E-2</v>
      </c>
      <c r="O25" s="8">
        <f>'All Recyclables'!O25/'Total Curbside'!O25</f>
        <v>9.4652301122641419E-2</v>
      </c>
      <c r="P25" s="8">
        <f>'All Recyclables'!P25/'Total Curbside'!P25</f>
        <v>8.275188850676557E-2</v>
      </c>
      <c r="Q25" s="8">
        <f>'All Recyclables'!Q25/'Total Curbside'!Q25</f>
        <v>7.9391420423518003E-2</v>
      </c>
      <c r="R25" s="8">
        <f>'All Recyclables'!R25/'Total Curbside'!R25</f>
        <v>7.4358963184417856E-2</v>
      </c>
      <c r="S25" s="8">
        <f>'All Recyclables'!S25/'Total Curbside'!S25</f>
        <v>9.6488071502903117E-2</v>
      </c>
      <c r="T25" s="8">
        <f>'All Recyclables'!T25/'Total Curbside'!T25</f>
        <v>9.5025788967567082E-2</v>
      </c>
      <c r="U25" s="8">
        <f>'All Recyclables'!U25/'Total Curbside'!U25</f>
        <v>9.4925440539155664E-2</v>
      </c>
      <c r="V25" s="8">
        <f>'All Recyclables'!V25/'Total Curbside'!V25</f>
        <v>0.11122307980059393</v>
      </c>
      <c r="W25" s="8">
        <f>'All Recyclables'!W25/'Total Curbside'!W25</f>
        <v>9.8404290867014077E-2</v>
      </c>
      <c r="X25" s="8">
        <f>'All Recyclables'!X25/'Total Curbside'!X25</f>
        <v>9.9391110719722217E-2</v>
      </c>
      <c r="Y25" s="8">
        <f>'All Recyclables'!Y25/'Total Curbside'!Y25</f>
        <v>9.1770580556289685E-2</v>
      </c>
      <c r="Z25" s="8">
        <f>'All Recyclables'!Z25/'Total Curbside'!Z25</f>
        <v>0.13750519906390071</v>
      </c>
      <c r="AA25" s="8">
        <f>'All Recyclables'!AA25/'Total Curbside'!AA25</f>
        <v>0.12456273960578797</v>
      </c>
      <c r="AB25" s="8">
        <f>'All Recyclables'!AB25/'Total Curbside'!AB25</f>
        <v>0.12904287802266182</v>
      </c>
      <c r="AC25" s="8">
        <f>'All Recyclables'!AC25/'Total Curbside'!AC25</f>
        <v>0.13714186973259246</v>
      </c>
      <c r="AD25" s="8">
        <f>'All Recyclables'!AD25/'Total Curbside'!AD25</f>
        <v>0.13018929410235153</v>
      </c>
      <c r="AE25" s="8">
        <f>'All Recyclables'!AE25/'Total Curbside'!AE25</f>
        <v>7.797114453706111E-2</v>
      </c>
      <c r="AF25" s="8">
        <f>'All Recyclables'!AF25/'Total Curbside'!AF25</f>
        <v>7.4862141813552163E-2</v>
      </c>
      <c r="AG25" s="8">
        <f>'All Recyclables'!AG25/'Total Curbside'!AG25</f>
        <v>6.2702458175473194E-2</v>
      </c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8">
        <f>'All Recyclables'!L26/'Total Curbside'!L26</f>
        <v>7.3557662104925564E-2</v>
      </c>
      <c r="M26" s="8">
        <f>'All Recyclables'!M26/'Total Curbside'!M26</f>
        <v>6.5375137114778076E-2</v>
      </c>
      <c r="N26" s="8">
        <f>'All Recyclables'!N26/'Total Curbside'!N26</f>
        <v>6.625071331244832E-2</v>
      </c>
      <c r="O26" s="8">
        <f>'All Recyclables'!O26/'Total Curbside'!O26</f>
        <v>6.0814467222381707E-2</v>
      </c>
      <c r="P26" s="8">
        <f>'All Recyclables'!P26/'Total Curbside'!P26</f>
        <v>6.0618787282409915E-2</v>
      </c>
      <c r="Q26" s="8">
        <f>'All Recyclables'!Q26/'Total Curbside'!Q26</f>
        <v>5.5712042517212228E-2</v>
      </c>
      <c r="R26" s="8">
        <f>'All Recyclables'!R26/'Total Curbside'!R26</f>
        <v>5.8978601677090063E-2</v>
      </c>
      <c r="S26" s="8">
        <f>'All Recyclables'!S26/'Total Curbside'!S26</f>
        <v>6.8376963605848995E-2</v>
      </c>
      <c r="T26" s="8">
        <f>'All Recyclables'!T26/'Total Curbside'!T26</f>
        <v>6.4787717910876272E-2</v>
      </c>
      <c r="U26" s="8">
        <f>'All Recyclables'!U26/'Total Curbside'!U26</f>
        <v>6.6522389234280319E-2</v>
      </c>
      <c r="V26" s="8">
        <f>'All Recyclables'!V26/'Total Curbside'!V26</f>
        <v>7.9114379729823422E-2</v>
      </c>
      <c r="W26" s="8">
        <f>'All Recyclables'!W26/'Total Curbside'!W26</f>
        <v>8.7882578469397662E-2</v>
      </c>
      <c r="X26" s="8">
        <f>'All Recyclables'!X26/'Total Curbside'!X26</f>
        <v>9.6660589301250766E-2</v>
      </c>
      <c r="Y26" s="8">
        <f>'All Recyclables'!Y26/'Total Curbside'!Y26</f>
        <v>9.5700381085378261E-2</v>
      </c>
      <c r="Z26" s="8">
        <f>'All Recyclables'!Z26/'Total Curbside'!Z26</f>
        <v>9.7115882155990846E-2</v>
      </c>
      <c r="AA26" s="8">
        <f>'All Recyclables'!AA26/'Total Curbside'!AA26</f>
        <v>9.2995990525466116E-2</v>
      </c>
      <c r="AB26" s="8">
        <f>'All Recyclables'!AB26/'Total Curbside'!AB26</f>
        <v>9.4366967177604025E-2</v>
      </c>
      <c r="AC26" s="8">
        <f>'All Recyclables'!AC26/'Total Curbside'!AC26</f>
        <v>9.7069644388867657E-2</v>
      </c>
      <c r="AD26" s="8">
        <f>'All Recyclables'!AD26/'Total Curbside'!AD26</f>
        <v>0.10350549835187942</v>
      </c>
      <c r="AE26" s="8">
        <f>'All Recyclables'!AE26/'Total Curbside'!AE26</f>
        <v>2.1942796715189766E-2</v>
      </c>
      <c r="AF26" s="8">
        <f>'All Recyclables'!AF26/'Total Curbside'!AF26</f>
        <v>2.296871326057786E-2</v>
      </c>
      <c r="AG26" s="8">
        <f>'All Recyclables'!AG26/'Total Curbside'!AG26</f>
        <v>2.9055426338402961E-2</v>
      </c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8">
        <f>'All Recyclables'!L27/'Total Curbside'!L27</f>
        <v>0.17341124190715634</v>
      </c>
      <c r="M27" s="8">
        <f>'All Recyclables'!M27/'Total Curbside'!M27</f>
        <v>0.14823843623685884</v>
      </c>
      <c r="N27" s="8">
        <f>'All Recyclables'!N27/'Total Curbside'!N27</f>
        <v>0.29853808668889459</v>
      </c>
      <c r="O27" s="8">
        <f>'All Recyclables'!O27/'Total Curbside'!O27</f>
        <v>0.28193441010704695</v>
      </c>
      <c r="P27" s="8">
        <f>'All Recyclables'!P27/'Total Curbside'!P27</f>
        <v>0.12256720692573066</v>
      </c>
      <c r="Q27" s="8">
        <f>'All Recyclables'!Q27/'Total Curbside'!Q27</f>
        <v>0.10591743284422347</v>
      </c>
      <c r="R27" s="8">
        <f>'All Recyclables'!R27/'Total Curbside'!R27</f>
        <v>9.589774632147513E-2</v>
      </c>
      <c r="S27" s="8">
        <f>'All Recyclables'!S27/'Total Curbside'!S27</f>
        <v>0.11274836971496799</v>
      </c>
      <c r="T27" s="8">
        <f>'All Recyclables'!T27/'Total Curbside'!T27</f>
        <v>0.11328263374065341</v>
      </c>
      <c r="U27" s="8">
        <f>'All Recyclables'!U27/'Total Curbside'!U27</f>
        <v>0.14798579206292298</v>
      </c>
      <c r="V27" s="8">
        <f>'All Recyclables'!V27/'Total Curbside'!V27</f>
        <v>0.15434537532627135</v>
      </c>
      <c r="W27" s="8">
        <f>'All Recyclables'!W27/'Total Curbside'!W27</f>
        <v>0.15749283874774808</v>
      </c>
      <c r="X27" s="8">
        <f>'All Recyclables'!X27/'Total Curbside'!X27</f>
        <v>0.17449229227458957</v>
      </c>
      <c r="Y27" s="8">
        <f>'All Recyclables'!Y27/'Total Curbside'!Y27</f>
        <v>0.16756918021799277</v>
      </c>
      <c r="Z27" s="8">
        <f>'All Recyclables'!Z27/'Total Curbside'!Z27</f>
        <v>0.22020565921595731</v>
      </c>
      <c r="AA27" s="8">
        <f>'All Recyclables'!AA27/'Total Curbside'!AA27</f>
        <v>0.16166262374614832</v>
      </c>
      <c r="AB27" s="8">
        <f>'All Recyclables'!AB27/'Total Curbside'!AB27</f>
        <v>0.17219304919006179</v>
      </c>
      <c r="AC27" s="8">
        <f>'All Recyclables'!AC27/'Total Curbside'!AC27</f>
        <v>0.1600048939096777</v>
      </c>
      <c r="AD27" s="8">
        <f>'All Recyclables'!AD27/'Total Curbside'!AD27</f>
        <v>0.15710008504491069</v>
      </c>
      <c r="AE27" s="8">
        <f>'All Recyclables'!AE27/'Total Curbside'!AE27</f>
        <v>0.10763124519474035</v>
      </c>
      <c r="AF27" s="8">
        <f>'All Recyclables'!AF27/'Total Curbside'!AF27</f>
        <v>0.10296961775264818</v>
      </c>
      <c r="AG27" s="8">
        <f>'All Recyclables'!AG27/'Total Curbside'!AG27</f>
        <v>8.5523629238274015E-2</v>
      </c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8">
        <f>'All Recyclables'!L28/'Total Curbside'!L28</f>
        <v>0.13702765616355791</v>
      </c>
      <c r="M28" s="8">
        <f>'All Recyclables'!M28/'Total Curbside'!M28</f>
        <v>0.12482894678759522</v>
      </c>
      <c r="N28" s="8">
        <f>'All Recyclables'!N28/'Total Curbside'!N28</f>
        <v>0.1335219350323856</v>
      </c>
      <c r="O28" s="8">
        <f>'All Recyclables'!O28/'Total Curbside'!O28</f>
        <v>0.12751646752319526</v>
      </c>
      <c r="P28" s="8">
        <f>'All Recyclables'!P28/'Total Curbside'!P28</f>
        <v>0.11606227409947383</v>
      </c>
      <c r="Q28" s="8">
        <f>'All Recyclables'!Q28/'Total Curbside'!Q28</f>
        <v>0.12306138145584372</v>
      </c>
      <c r="R28" s="8">
        <f>'All Recyclables'!R28/'Total Curbside'!R28</f>
        <v>0.1199690302361722</v>
      </c>
      <c r="S28" s="8">
        <f>'All Recyclables'!S28/'Total Curbside'!S28</f>
        <v>0.12314677978551229</v>
      </c>
      <c r="T28" s="8">
        <f>'All Recyclables'!T28/'Total Curbside'!T28</f>
        <v>0.13756025577963601</v>
      </c>
      <c r="U28" s="8">
        <f>'All Recyclables'!U28/'Total Curbside'!U28</f>
        <v>8.3002823752810997E-2</v>
      </c>
      <c r="V28" s="8">
        <f>'All Recyclables'!V28/'Total Curbside'!V28</f>
        <v>9.587871818972063E-2</v>
      </c>
      <c r="W28" s="8">
        <f>'All Recyclables'!W28/'Total Curbside'!W28</f>
        <v>9.5663475370802123E-2</v>
      </c>
      <c r="X28" s="8">
        <f>'All Recyclables'!X28/'Total Curbside'!X28</f>
        <v>0.10573013527882091</v>
      </c>
      <c r="Y28" s="8">
        <f>'All Recyclables'!Y28/'Total Curbside'!Y28</f>
        <v>0.12334515862686653</v>
      </c>
      <c r="Z28" s="8">
        <f>'All Recyclables'!Z28/'Total Curbside'!Z28</f>
        <v>0.13323047390091408</v>
      </c>
      <c r="AA28" s="8">
        <f>'All Recyclables'!AA28/'Total Curbside'!AA28</f>
        <v>0.1216283053896937</v>
      </c>
      <c r="AB28" s="8">
        <f>'All Recyclables'!AB28/'Total Curbside'!AB28</f>
        <v>0.13306559367197821</v>
      </c>
      <c r="AC28" s="8">
        <f>'All Recyclables'!AC28/'Total Curbside'!AC28</f>
        <v>0.13722739194481373</v>
      </c>
      <c r="AD28" s="8">
        <f>'All Recyclables'!AD28/'Total Curbside'!AD28</f>
        <v>0.13721637953574853</v>
      </c>
      <c r="AE28" s="8">
        <f>'All Recyclables'!AE28/'Total Curbside'!AE28</f>
        <v>8.6147541133304972E-2</v>
      </c>
      <c r="AF28" s="8">
        <f>'All Recyclables'!AF28/'Total Curbside'!AF28</f>
        <v>6.9515447220378543E-2</v>
      </c>
      <c r="AG28" s="8">
        <f>'All Recyclables'!AG28/'Total Curbside'!AG28</f>
        <v>9.878575392064777E-2</v>
      </c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8">
        <f>'All Recyclables'!L29/'Total Curbside'!L29</f>
        <v>0.14343384621969799</v>
      </c>
      <c r="M29" s="8">
        <f>'All Recyclables'!M29/'Total Curbside'!M29</f>
        <v>0.13087485602927526</v>
      </c>
      <c r="N29" s="8">
        <f>'All Recyclables'!N29/'Total Curbside'!N29</f>
        <v>0.13685510503894982</v>
      </c>
      <c r="O29" s="8">
        <f>'All Recyclables'!O29/'Total Curbside'!O29</f>
        <v>0.13807321146201249</v>
      </c>
      <c r="P29" s="8">
        <f>'All Recyclables'!P29/'Total Curbside'!P29</f>
        <v>0.12800262640130219</v>
      </c>
      <c r="Q29" s="8">
        <f>'All Recyclables'!Q29/'Total Curbside'!Q29</f>
        <v>0.12389721936562674</v>
      </c>
      <c r="R29" s="8">
        <f>'All Recyclables'!R29/'Total Curbside'!R29</f>
        <v>0.12228210783616383</v>
      </c>
      <c r="S29" s="8">
        <f>'All Recyclables'!S29/'Total Curbside'!S29</f>
        <v>0.13266222202599082</v>
      </c>
      <c r="T29" s="8">
        <f>'All Recyclables'!T29/'Total Curbside'!T29</f>
        <v>0.13676896586650461</v>
      </c>
      <c r="U29" s="8">
        <f>'All Recyclables'!U29/'Total Curbside'!U29</f>
        <v>0.12442559409170312</v>
      </c>
      <c r="V29" s="8">
        <f>'All Recyclables'!V29/'Total Curbside'!V29</f>
        <v>0.12893766914761987</v>
      </c>
      <c r="W29" s="8">
        <f>'All Recyclables'!W29/'Total Curbside'!W29</f>
        <v>0.13611568202006669</v>
      </c>
      <c r="X29" s="8">
        <f>'All Recyclables'!X29/'Total Curbside'!X29</f>
        <v>0.12424316828589126</v>
      </c>
      <c r="Y29" s="8">
        <f>'All Recyclables'!Y29/'Total Curbside'!Y29</f>
        <v>0.12575652065194159</v>
      </c>
      <c r="Z29" s="8">
        <f>'All Recyclables'!Z29/'Total Curbside'!Z29</f>
        <v>0.15483328307286587</v>
      </c>
      <c r="AA29" s="8">
        <f>'All Recyclables'!AA29/'Total Curbside'!AA29</f>
        <v>0.15527274689094353</v>
      </c>
      <c r="AB29" s="8">
        <f>'All Recyclables'!AB29/'Total Curbside'!AB29</f>
        <v>0.15416071878411286</v>
      </c>
      <c r="AC29" s="8">
        <f>'All Recyclables'!AC29/'Total Curbside'!AC29</f>
        <v>0.16242570397838255</v>
      </c>
      <c r="AD29" s="8">
        <f>'All Recyclables'!AD29/'Total Curbside'!AD29</f>
        <v>0.15654495185432357</v>
      </c>
      <c r="AE29" s="8">
        <f>'All Recyclables'!AE29/'Total Curbside'!AE29</f>
        <v>9.0829546614036985E-2</v>
      </c>
      <c r="AF29" s="8">
        <f>'All Recyclables'!AF29/'Total Curbside'!AF29</f>
        <v>8.1457454241645882E-2</v>
      </c>
      <c r="AG29" s="8">
        <f>'All Recyclables'!AG29/'Total Curbside'!AG29</f>
        <v>7.2504076195021069E-2</v>
      </c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8">
        <f>'All Recyclables'!L30/'Total Curbside'!L30</f>
        <v>0.13212990632991106</v>
      </c>
      <c r="M30" s="8">
        <f>'All Recyclables'!M30/'Total Curbside'!M30</f>
        <v>0.12377666188880557</v>
      </c>
      <c r="N30" s="8">
        <f>'All Recyclables'!N30/'Total Curbside'!N30</f>
        <v>0.12704690500750582</v>
      </c>
      <c r="O30" s="8">
        <f>'All Recyclables'!O30/'Total Curbside'!O30</f>
        <v>0.12611188675380883</v>
      </c>
      <c r="P30" s="8">
        <f>'All Recyclables'!P30/'Total Curbside'!P30</f>
        <v>0.11965075457800707</v>
      </c>
      <c r="Q30" s="8">
        <f>'All Recyclables'!Q30/'Total Curbside'!Q30</f>
        <v>0.11734813175164847</v>
      </c>
      <c r="R30" s="8">
        <f>'All Recyclables'!R30/'Total Curbside'!R30</f>
        <v>0.11192121543706071</v>
      </c>
      <c r="S30" s="8">
        <f>'All Recyclables'!S30/'Total Curbside'!S30</f>
        <v>0.1229132350604938</v>
      </c>
      <c r="T30" s="8">
        <f>'All Recyclables'!T30/'Total Curbside'!T30</f>
        <v>0.12567288642787869</v>
      </c>
      <c r="U30" s="8">
        <f>'All Recyclables'!U30/'Total Curbside'!U30</f>
        <v>0.13401263309664249</v>
      </c>
      <c r="V30" s="8">
        <f>'All Recyclables'!V30/'Total Curbside'!V30</f>
        <v>0.12950857704327415</v>
      </c>
      <c r="W30" s="8">
        <f>'All Recyclables'!W30/'Total Curbside'!W30</f>
        <v>0.13992922441757594</v>
      </c>
      <c r="X30" s="8">
        <f>'All Recyclables'!X30/'Total Curbside'!X30</f>
        <v>0.12902329514567015</v>
      </c>
      <c r="Y30" s="8">
        <f>'All Recyclables'!Y30/'Total Curbside'!Y30</f>
        <v>0.11404644539379999</v>
      </c>
      <c r="Z30" s="8">
        <f>'All Recyclables'!Z30/'Total Curbside'!Z30</f>
        <v>0.15517008908683566</v>
      </c>
      <c r="AA30" s="8">
        <f>'All Recyclables'!AA30/'Total Curbside'!AA30</f>
        <v>0.15883720336168797</v>
      </c>
      <c r="AB30" s="8">
        <f>'All Recyclables'!AB30/'Total Curbside'!AB30</f>
        <v>0.15940910812853168</v>
      </c>
      <c r="AC30" s="8">
        <f>'All Recyclables'!AC30/'Total Curbside'!AC30</f>
        <v>0.16388906262925443</v>
      </c>
      <c r="AD30" s="8">
        <f>'All Recyclables'!AD30/'Total Curbside'!AD30</f>
        <v>0.1595846369062611</v>
      </c>
      <c r="AE30" s="8">
        <f>'All Recyclables'!AE30/'Total Curbside'!AE30</f>
        <v>0.1150418060657496</v>
      </c>
      <c r="AF30" s="8">
        <f>'All Recyclables'!AF30/'Total Curbside'!AF30</f>
        <v>9.2583267513421719E-2</v>
      </c>
      <c r="AG30" s="8">
        <f>'All Recyclables'!AG30/'Total Curbside'!AG30</f>
        <v>7.8114918537374789E-2</v>
      </c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8">
        <f>'All Recyclables'!L31/'Total Curbside'!L31</f>
        <v>0.10896562215730045</v>
      </c>
      <c r="M31" s="8">
        <f>'All Recyclables'!M31/'Total Curbside'!M31</f>
        <v>9.4062404319126533E-2</v>
      </c>
      <c r="N31" s="8">
        <f>'All Recyclables'!N31/'Total Curbside'!N31</f>
        <v>9.5458567286770796E-2</v>
      </c>
      <c r="O31" s="8">
        <f>'All Recyclables'!O31/'Total Curbside'!O31</f>
        <v>0.10166821446747783</v>
      </c>
      <c r="P31" s="8">
        <f>'All Recyclables'!P31/'Total Curbside'!P31</f>
        <v>9.3611438058633409E-2</v>
      </c>
      <c r="Q31" s="8">
        <f>'All Recyclables'!Q31/'Total Curbside'!Q31</f>
        <v>9.3527805013788629E-2</v>
      </c>
      <c r="R31" s="8">
        <f>'All Recyclables'!R31/'Total Curbside'!R31</f>
        <v>8.6297974246390116E-2</v>
      </c>
      <c r="S31" s="8">
        <f>'All Recyclables'!S31/'Total Curbside'!S31</f>
        <v>9.4397332200710879E-2</v>
      </c>
      <c r="T31" s="8">
        <f>'All Recyclables'!T31/'Total Curbside'!T31</f>
        <v>9.6095785289299157E-2</v>
      </c>
      <c r="U31" s="8">
        <f>'All Recyclables'!U31/'Total Curbside'!U31</f>
        <v>8.9687175911549136E-2</v>
      </c>
      <c r="V31" s="8">
        <f>'All Recyclables'!V31/'Total Curbside'!V31</f>
        <v>8.772209963999536E-2</v>
      </c>
      <c r="W31" s="8">
        <f>'All Recyclables'!W31/'Total Curbside'!W31</f>
        <v>9.535578075623842E-2</v>
      </c>
      <c r="X31" s="8">
        <f>'All Recyclables'!X31/'Total Curbside'!X31</f>
        <v>9.4023120198592811E-2</v>
      </c>
      <c r="Y31" s="8">
        <f>'All Recyclables'!Y31/'Total Curbside'!Y31</f>
        <v>8.8872058823529401E-2</v>
      </c>
      <c r="Z31" s="8">
        <f>'All Recyclables'!Z31/'Total Curbside'!Z31</f>
        <v>0.11296748674696371</v>
      </c>
      <c r="AA31" s="8">
        <f>'All Recyclables'!AA31/'Total Curbside'!AA31</f>
        <v>0.11263183077812555</v>
      </c>
      <c r="AB31" s="8">
        <f>'All Recyclables'!AB31/'Total Curbside'!AB31</f>
        <v>0.11758785850624794</v>
      </c>
      <c r="AC31" s="8">
        <f>'All Recyclables'!AC31/'Total Curbside'!AC31</f>
        <v>0.11722520885922201</v>
      </c>
      <c r="AD31" s="8">
        <f>'All Recyclables'!AD31/'Total Curbside'!AD31</f>
        <v>0.11208136005483094</v>
      </c>
      <c r="AE31" s="8">
        <f>'All Recyclables'!AE31/'Total Curbside'!AE31</f>
        <v>9.794840454002357E-2</v>
      </c>
      <c r="AF31" s="8">
        <f>'All Recyclables'!AF31/'Total Curbside'!AF31</f>
        <v>0.10003437446106594</v>
      </c>
      <c r="AG31" s="8">
        <f>'All Recyclables'!AG31/'Total Curbside'!AG31</f>
        <v>9.045513792590136E-2</v>
      </c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8">
        <f>'All Recyclables'!L32/'Total Curbside'!L32</f>
        <v>0.1708354539602075</v>
      </c>
      <c r="M32" s="8">
        <f>'All Recyclables'!M32/'Total Curbside'!M32</f>
        <v>0.1574360167004441</v>
      </c>
      <c r="N32" s="8">
        <f>'All Recyclables'!N32/'Total Curbside'!N32</f>
        <v>0.15870884220629211</v>
      </c>
      <c r="O32" s="8">
        <f>'All Recyclables'!O32/'Total Curbside'!O32</f>
        <v>0.14833900036715994</v>
      </c>
      <c r="P32" s="8">
        <f>'All Recyclables'!P32/'Total Curbside'!P32</f>
        <v>0.14938293306623066</v>
      </c>
      <c r="Q32" s="8">
        <f>'All Recyclables'!Q32/'Total Curbside'!Q32</f>
        <v>0.1501367325185006</v>
      </c>
      <c r="R32" s="8">
        <f>'All Recyclables'!R32/'Total Curbside'!R32</f>
        <v>0.14202564547439545</v>
      </c>
      <c r="S32" s="8">
        <f>'All Recyclables'!S32/'Total Curbside'!S32</f>
        <v>0.15973743285087016</v>
      </c>
      <c r="T32" s="8">
        <f>'All Recyclables'!T32/'Total Curbside'!T32</f>
        <v>0.17038925816259184</v>
      </c>
      <c r="U32" s="8">
        <f>'All Recyclables'!U32/'Total Curbside'!U32</f>
        <v>0.16824997320354584</v>
      </c>
      <c r="V32" s="8">
        <f>'All Recyclables'!V32/'Total Curbside'!V32</f>
        <v>0.16642559479597505</v>
      </c>
      <c r="W32" s="8">
        <f>'All Recyclables'!W32/'Total Curbside'!W32</f>
        <v>0.13007933850837375</v>
      </c>
      <c r="X32" s="8">
        <f>'All Recyclables'!X32/'Total Curbside'!X32</f>
        <v>0.12896141321460883</v>
      </c>
      <c r="Y32" s="8">
        <f>'All Recyclables'!Y32/'Total Curbside'!Y32</f>
        <v>0.15675808603875815</v>
      </c>
      <c r="Z32" s="8">
        <f>'All Recyclables'!Z32/'Total Curbside'!Z32</f>
        <v>0.18153375621250067</v>
      </c>
      <c r="AA32" s="8">
        <f>'All Recyclables'!AA32/'Total Curbside'!AA32</f>
        <v>0.18297941229892048</v>
      </c>
      <c r="AB32" s="8">
        <f>'All Recyclables'!AB32/'Total Curbside'!AB32</f>
        <v>0.19451140855293592</v>
      </c>
      <c r="AC32" s="8">
        <f>'All Recyclables'!AC32/'Total Curbside'!AC32</f>
        <v>0.18626728558764455</v>
      </c>
      <c r="AD32" s="8">
        <f>'All Recyclables'!AD32/'Total Curbside'!AD32</f>
        <v>0.18516271209154467</v>
      </c>
      <c r="AE32" s="8">
        <f>'All Recyclables'!AE32/'Total Curbside'!AE32</f>
        <v>0.10390367769448527</v>
      </c>
      <c r="AF32" s="8">
        <f>'All Recyclables'!AF32/'Total Curbside'!AF32</f>
        <v>0.11001955757157413</v>
      </c>
      <c r="AG32" s="8">
        <f>'All Recyclables'!AG32/'Total Curbside'!AG32</f>
        <v>9.4116782540181507E-2</v>
      </c>
    </row>
    <row r="33" spans="1:33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8">
        <f>'All Recyclables'!L33/'Total Curbside'!L33</f>
        <v>8.9948734667470331E-2</v>
      </c>
      <c r="M33" s="8">
        <f>'All Recyclables'!M33/'Total Curbside'!M33</f>
        <v>8.6453618464177553E-2</v>
      </c>
      <c r="N33" s="8">
        <f>'All Recyclables'!N33/'Total Curbside'!N33</f>
        <v>8.7654612325242756E-2</v>
      </c>
      <c r="O33" s="8">
        <f>'All Recyclables'!O33/'Total Curbside'!O33</f>
        <v>8.4428622117597607E-2</v>
      </c>
      <c r="P33" s="8">
        <f>'All Recyclables'!P33/'Total Curbside'!P33</f>
        <v>7.8610853841994524E-2</v>
      </c>
      <c r="Q33" s="8">
        <f>'All Recyclables'!Q33/'Total Curbside'!Q33</f>
        <v>7.0582651956381734E-2</v>
      </c>
      <c r="R33" s="8">
        <f>'All Recyclables'!R33/'Total Curbside'!R33</f>
        <v>7.1431535468384391E-2</v>
      </c>
      <c r="S33" s="8">
        <f>'All Recyclables'!S33/'Total Curbside'!S33</f>
        <v>8.3796422669978221E-2</v>
      </c>
      <c r="T33" s="8">
        <f>'All Recyclables'!T33/'Total Curbside'!T33</f>
        <v>9.2231655448456518E-2</v>
      </c>
      <c r="U33" s="8">
        <f>'All Recyclables'!U33/'Total Curbside'!U33</f>
        <v>8.0030334946150153E-2</v>
      </c>
      <c r="V33" s="8">
        <f>'All Recyclables'!V33/'Total Curbside'!V33</f>
        <v>8.7636962949261932E-2</v>
      </c>
      <c r="W33" s="8">
        <f>'All Recyclables'!W33/'Total Curbside'!W33</f>
        <v>9.5737280792746168E-2</v>
      </c>
      <c r="X33" s="8">
        <f>'All Recyclables'!X33/'Total Curbside'!X33</f>
        <v>8.9645787461446941E-2</v>
      </c>
      <c r="Y33" s="8">
        <f>'All Recyclables'!Y33/'Total Curbside'!Y33</f>
        <v>8.9377309542323549E-2</v>
      </c>
      <c r="Z33" s="8">
        <f>'All Recyclables'!Z33/'Total Curbside'!Z33</f>
        <v>0.11606608741372235</v>
      </c>
      <c r="AA33" s="8">
        <f>'All Recyclables'!AA33/'Total Curbside'!AA33</f>
        <v>0.1166461296578888</v>
      </c>
      <c r="AB33" s="8">
        <f>'All Recyclables'!AB33/'Total Curbside'!AB33</f>
        <v>0.12349127575970988</v>
      </c>
      <c r="AC33" s="8">
        <f>'All Recyclables'!AC33/'Total Curbside'!AC33</f>
        <v>0.12892120098055032</v>
      </c>
      <c r="AD33" s="8">
        <f>'All Recyclables'!AD33/'Total Curbside'!AD33</f>
        <v>0.11946281252373332</v>
      </c>
      <c r="AE33" s="8">
        <f>'All Recyclables'!AE33/'Total Curbside'!AE33</f>
        <v>5.6761618531196781E-2</v>
      </c>
      <c r="AF33" s="8">
        <f>'All Recyclables'!AF33/'Total Curbside'!AF33</f>
        <v>6.1440855381170854E-2</v>
      </c>
      <c r="AG33" s="8">
        <f>'All Recyclables'!AG33/'Total Curbside'!AG33</f>
        <v>4.7045870252301412E-2</v>
      </c>
    </row>
    <row r="34" spans="1:33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8">
        <f>'All Recyclables'!L34/'Total Curbside'!L34</f>
        <v>7.3266834482940885E-2</v>
      </c>
      <c r="M34" s="8">
        <f>'All Recyclables'!M34/'Total Curbside'!M34</f>
        <v>6.5239973054820322E-2</v>
      </c>
      <c r="N34" s="8">
        <f>'All Recyclables'!N34/'Total Curbside'!N34</f>
        <v>6.4465896480095611E-2</v>
      </c>
      <c r="O34" s="8">
        <f>'All Recyclables'!O34/'Total Curbside'!O34</f>
        <v>7.0145676633774898E-2</v>
      </c>
      <c r="P34" s="8">
        <f>'All Recyclables'!P34/'Total Curbside'!P34</f>
        <v>5.9042477228791863E-2</v>
      </c>
      <c r="Q34" s="8">
        <f>'All Recyclables'!Q34/'Total Curbside'!Q34</f>
        <v>5.6501119590685343E-2</v>
      </c>
      <c r="R34" s="8">
        <f>'All Recyclables'!R34/'Total Curbside'!R34</f>
        <v>5.4507044881963243E-2</v>
      </c>
      <c r="S34" s="8">
        <f>'All Recyclables'!S34/'Total Curbside'!S34</f>
        <v>6.7920958698791944E-2</v>
      </c>
      <c r="T34" s="8">
        <f>'All Recyclables'!T34/'Total Curbside'!T34</f>
        <v>7.3995264393867555E-2</v>
      </c>
      <c r="U34" s="8">
        <f>'All Recyclables'!U34/'Total Curbside'!U34</f>
        <v>6.7248771559970236E-2</v>
      </c>
      <c r="V34" s="8">
        <f>'All Recyclables'!V34/'Total Curbside'!V34</f>
        <v>7.4129613226792887E-2</v>
      </c>
      <c r="W34" s="8">
        <f>'All Recyclables'!W34/'Total Curbside'!W34</f>
        <v>8.4968487775803792E-2</v>
      </c>
      <c r="X34" s="8">
        <f>'All Recyclables'!X34/'Total Curbside'!X34</f>
        <v>9.0793324586915219E-2</v>
      </c>
      <c r="Y34" s="8">
        <f>'All Recyclables'!Y34/'Total Curbside'!Y34</f>
        <v>8.5138556408137514E-2</v>
      </c>
      <c r="Z34" s="8">
        <f>'All Recyclables'!Z34/'Total Curbside'!Z34</f>
        <v>0.10722381154740887</v>
      </c>
      <c r="AA34" s="8">
        <f>'All Recyclables'!AA34/'Total Curbside'!AA34</f>
        <v>0.10399685445924377</v>
      </c>
      <c r="AB34" s="8">
        <f>'All Recyclables'!AB34/'Total Curbside'!AB34</f>
        <v>0.10795972102184792</v>
      </c>
      <c r="AC34" s="8">
        <f>'All Recyclables'!AC34/'Total Curbside'!AC34</f>
        <v>0.10656479947918435</v>
      </c>
      <c r="AD34" s="8">
        <f>'All Recyclables'!AD34/'Total Curbside'!AD34</f>
        <v>0.110296937933529</v>
      </c>
      <c r="AE34" s="8">
        <f>'All Recyclables'!AE34/'Total Curbside'!AE34</f>
        <v>5.7742345539888135E-2</v>
      </c>
      <c r="AF34" s="8">
        <f>'All Recyclables'!AF34/'Total Curbside'!AF34</f>
        <v>6.1835449440239519E-2</v>
      </c>
      <c r="AG34" s="8">
        <f>'All Recyclables'!AG34/'Total Curbside'!AG34</f>
        <v>6.291057117101341E-2</v>
      </c>
    </row>
    <row r="35" spans="1:33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8">
        <f>'All Recyclables'!L35/'Total Curbside'!L35</f>
        <v>7.8605165686857728E-2</v>
      </c>
      <c r="M35" s="8">
        <f>'All Recyclables'!M35/'Total Curbside'!M35</f>
        <v>7.0459274797388144E-2</v>
      </c>
      <c r="N35" s="8">
        <f>'All Recyclables'!N35/'Total Curbside'!N35</f>
        <v>6.9496945658332879E-2</v>
      </c>
      <c r="O35" s="8">
        <f>'All Recyclables'!O35/'Total Curbside'!O35</f>
        <v>6.8319613760860973E-2</v>
      </c>
      <c r="P35" s="8">
        <f>'All Recyclables'!P35/'Total Curbside'!P35</f>
        <v>6.3886614049455129E-2</v>
      </c>
      <c r="Q35" s="8">
        <f>'All Recyclables'!Q35/'Total Curbside'!Q35</f>
        <v>6.2235117995603592E-2</v>
      </c>
      <c r="R35" s="8">
        <f>'All Recyclables'!R35/'Total Curbside'!R35</f>
        <v>5.7178428798942783E-2</v>
      </c>
      <c r="S35" s="8">
        <f>'All Recyclables'!S35/'Total Curbside'!S35</f>
        <v>6.7137243800597574E-2</v>
      </c>
      <c r="T35" s="8">
        <f>'All Recyclables'!T35/'Total Curbside'!T35</f>
        <v>7.3735749490904515E-2</v>
      </c>
      <c r="U35" s="8">
        <f>'All Recyclables'!U35/'Total Curbside'!U35</f>
        <v>7.5839884744836494E-2</v>
      </c>
      <c r="V35" s="8">
        <f>'All Recyclables'!V35/'Total Curbside'!V35</f>
        <v>7.5041388009575577E-2</v>
      </c>
      <c r="W35" s="8">
        <f>'All Recyclables'!W35/'Total Curbside'!W35</f>
        <v>7.5382948332758701E-2</v>
      </c>
      <c r="X35" s="8">
        <f>'All Recyclables'!X35/'Total Curbside'!X35</f>
        <v>5.5670934458645863E-2</v>
      </c>
      <c r="Y35" s="8">
        <f>'All Recyclables'!Y35/'Total Curbside'!Y35</f>
        <v>5.7508029204753917E-2</v>
      </c>
      <c r="Z35" s="8">
        <f>'All Recyclables'!Z35/'Total Curbside'!Z35</f>
        <v>7.4504871862973318E-2</v>
      </c>
      <c r="AA35" s="8">
        <f>'All Recyclables'!AA35/'Total Curbside'!AA35</f>
        <v>9.4871996489510377E-2</v>
      </c>
      <c r="AB35" s="8">
        <f>'All Recyclables'!AB35/'Total Curbside'!AB35</f>
        <v>0.12051271493934607</v>
      </c>
      <c r="AC35" s="8">
        <f>'All Recyclables'!AC35/'Total Curbside'!AC35</f>
        <v>0.12658413226425655</v>
      </c>
      <c r="AD35" s="8">
        <f>'All Recyclables'!AD35/'Total Curbside'!AD35</f>
        <v>8.5249777395683027E-2</v>
      </c>
      <c r="AE35" s="8">
        <f>'All Recyclables'!AE35/'Total Curbside'!AE35</f>
        <v>3.3501508104904348E-2</v>
      </c>
      <c r="AF35" s="8">
        <f>'All Recyclables'!AF35/'Total Curbside'!AF35</f>
        <v>1.4469509461738783E-2</v>
      </c>
      <c r="AG35" s="8">
        <f>'All Recyclables'!AG35/'Total Curbside'!AG35</f>
        <v>3.7527916633857497E-3</v>
      </c>
    </row>
    <row r="36" spans="1:33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8">
        <f>'All Recyclables'!L36/'Total Curbside'!L36</f>
        <v>0.12198165732163617</v>
      </c>
      <c r="M36" s="8">
        <f>'All Recyclables'!M36/'Total Curbside'!M36</f>
        <v>0.107416947495953</v>
      </c>
      <c r="N36" s="8">
        <f>'All Recyclables'!N36/'Total Curbside'!N36</f>
        <v>0.11420189818809318</v>
      </c>
      <c r="O36" s="8">
        <f>'All Recyclables'!O36/'Total Curbside'!O36</f>
        <v>0.11437142238920472</v>
      </c>
      <c r="P36" s="8">
        <f>'All Recyclables'!P36/'Total Curbside'!P36</f>
        <v>0.10913862092979376</v>
      </c>
      <c r="Q36" s="8">
        <f>'All Recyclables'!Q36/'Total Curbside'!Q36</f>
        <v>0.10448385956667937</v>
      </c>
      <c r="R36" s="8">
        <f>'All Recyclables'!R36/'Total Curbside'!R36</f>
        <v>0.1030014072835078</v>
      </c>
      <c r="S36" s="8">
        <f>'All Recyclables'!S36/'Total Curbside'!S36</f>
        <v>0.11514920426608259</v>
      </c>
      <c r="T36" s="8">
        <f>'All Recyclables'!T36/'Total Curbside'!T36</f>
        <v>0.12200675146577877</v>
      </c>
      <c r="U36" s="8">
        <f>'All Recyclables'!U36/'Total Curbside'!U36</f>
        <v>9.2915335447612823E-2</v>
      </c>
      <c r="V36" s="8">
        <f>'All Recyclables'!V36/'Total Curbside'!V36</f>
        <v>9.3420634090419036E-2</v>
      </c>
      <c r="W36" s="8">
        <f>'All Recyclables'!W36/'Total Curbside'!W36</f>
        <v>0.10315595732163017</v>
      </c>
      <c r="X36" s="8">
        <f>'All Recyclables'!X36/'Total Curbside'!X36</f>
        <v>9.6999969727242452E-2</v>
      </c>
      <c r="Y36" s="8">
        <f>'All Recyclables'!Y36/'Total Curbside'!Y36</f>
        <v>9.6448191898255278E-2</v>
      </c>
      <c r="Z36" s="8">
        <f>'All Recyclables'!Z36/'Total Curbside'!Z36</f>
        <v>0.10701961805903454</v>
      </c>
      <c r="AA36" s="8">
        <f>'All Recyclables'!AA36/'Total Curbside'!AA36</f>
        <v>0.12807173909089256</v>
      </c>
      <c r="AB36" s="8">
        <f>'All Recyclables'!AB36/'Total Curbside'!AB36</f>
        <v>0.13492839415979976</v>
      </c>
      <c r="AC36" s="8">
        <f>'All Recyclables'!AC36/'Total Curbside'!AC36</f>
        <v>0.15295464408098525</v>
      </c>
      <c r="AD36" s="8">
        <f>'All Recyclables'!AD36/'Total Curbside'!AD36</f>
        <v>0.14366744589613781</v>
      </c>
      <c r="AE36" s="8">
        <f>'All Recyclables'!AE36/'Total Curbside'!AE36</f>
        <v>0.10900866451246939</v>
      </c>
      <c r="AF36" s="8">
        <f>'All Recyclables'!AF36/'Total Curbside'!AF36</f>
        <v>9.3656084994772362E-2</v>
      </c>
      <c r="AG36" s="8">
        <f>'All Recyclables'!AG36/'Total Curbside'!AG36</f>
        <v>9.2973880578256868E-2</v>
      </c>
    </row>
    <row r="37" spans="1:33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8">
        <f>'All Recyclables'!L37/'Total Curbside'!L37</f>
        <v>0.15268242143894234</v>
      </c>
      <c r="M37" s="8">
        <f>'All Recyclables'!M37/'Total Curbside'!M37</f>
        <v>0.19232486089197082</v>
      </c>
      <c r="N37" s="8">
        <f>'All Recyclables'!N37/'Total Curbside'!N37</f>
        <v>0.13640854888266268</v>
      </c>
      <c r="O37" s="8">
        <f>'All Recyclables'!O37/'Total Curbside'!O37</f>
        <v>0.15338176956254687</v>
      </c>
      <c r="P37" s="8">
        <f>'All Recyclables'!P37/'Total Curbside'!P37</f>
        <v>0.12490626942557442</v>
      </c>
      <c r="Q37" s="8">
        <f>'All Recyclables'!Q37/'Total Curbside'!Q37</f>
        <v>0.13363236440915072</v>
      </c>
      <c r="R37" s="8">
        <f>'All Recyclables'!R37/'Total Curbside'!R37</f>
        <v>0.13658008927128273</v>
      </c>
      <c r="S37" s="8">
        <f>'All Recyclables'!S37/'Total Curbside'!S37</f>
        <v>0.13884926922304097</v>
      </c>
      <c r="T37" s="8">
        <f>'All Recyclables'!T37/'Total Curbside'!T37</f>
        <v>0.1442461744293001</v>
      </c>
      <c r="U37" s="8">
        <f>'All Recyclables'!U37/'Total Curbside'!U37</f>
        <v>0.13568684994173752</v>
      </c>
      <c r="V37" s="8">
        <f>'All Recyclables'!V37/'Total Curbside'!V37</f>
        <v>0.12814333166104319</v>
      </c>
      <c r="W37" s="8">
        <f>'All Recyclables'!W37/'Total Curbside'!W37</f>
        <v>0.16346738266509039</v>
      </c>
      <c r="X37" s="8">
        <f>'All Recyclables'!X37/'Total Curbside'!X37</f>
        <v>0.1579460678571066</v>
      </c>
      <c r="Y37" s="8">
        <f>'All Recyclables'!Y37/'Total Curbside'!Y37</f>
        <v>0.12812893135221515</v>
      </c>
      <c r="Z37" s="8">
        <f>'All Recyclables'!Z37/'Total Curbside'!Z37</f>
        <v>0.17195117839441657</v>
      </c>
      <c r="AA37" s="8">
        <f>'All Recyclables'!AA37/'Total Curbside'!AA37</f>
        <v>0.16820946225867925</v>
      </c>
      <c r="AB37" s="8">
        <f>'All Recyclables'!AB37/'Total Curbside'!AB37</f>
        <v>0.16049757182600644</v>
      </c>
      <c r="AC37" s="8">
        <f>'All Recyclables'!AC37/'Total Curbside'!AC37</f>
        <v>0.16165387309954116</v>
      </c>
      <c r="AD37" s="8">
        <f>'All Recyclables'!AD37/'Total Curbside'!AD37</f>
        <v>0.15162164784649532</v>
      </c>
      <c r="AE37" s="8">
        <f>'All Recyclables'!AE37/'Total Curbside'!AE37</f>
        <v>8.8661333130874084E-2</v>
      </c>
      <c r="AF37" s="8">
        <f>'All Recyclables'!AF37/'Total Curbside'!AF37</f>
        <v>7.9767558808738884E-2</v>
      </c>
      <c r="AG37" s="8">
        <f>'All Recyclables'!AG37/'Total Curbside'!AG37</f>
        <v>7.4407946237753292E-2</v>
      </c>
    </row>
    <row r="38" spans="1:33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8">
        <f>'All Recyclables'!L38/'Total Curbside'!L38</f>
        <v>0.10220580676427826</v>
      </c>
      <c r="M38" s="8">
        <f>'All Recyclables'!M38/'Total Curbside'!M38</f>
        <v>0.12906205130195197</v>
      </c>
      <c r="N38" s="8">
        <f>'All Recyclables'!N38/'Total Curbside'!N38</f>
        <v>0.12633007066384669</v>
      </c>
      <c r="O38" s="8">
        <f>'All Recyclables'!O38/'Total Curbside'!O38</f>
        <v>0.13067060582240636</v>
      </c>
      <c r="P38" s="8">
        <f>'All Recyclables'!P38/'Total Curbside'!P38</f>
        <v>0.13150221759842304</v>
      </c>
      <c r="Q38" s="8">
        <f>'All Recyclables'!Q38/'Total Curbside'!Q38</f>
        <v>0.12473203886772707</v>
      </c>
      <c r="R38" s="8">
        <f>'All Recyclables'!R38/'Total Curbside'!R38</f>
        <v>0.11332438512683476</v>
      </c>
      <c r="S38" s="8">
        <f>'All Recyclables'!S38/'Total Curbside'!S38</f>
        <v>0.12387896373739091</v>
      </c>
      <c r="T38" s="8">
        <f>'All Recyclables'!T38/'Total Curbside'!T38</f>
        <v>0.1330881328305456</v>
      </c>
      <c r="U38" s="8">
        <f>'All Recyclables'!U38/'Total Curbside'!U38</f>
        <v>0.12507220815614167</v>
      </c>
      <c r="V38" s="8">
        <f>'All Recyclables'!V38/'Total Curbside'!V38</f>
        <v>0.12694354537532679</v>
      </c>
      <c r="W38" s="8">
        <f>'All Recyclables'!W38/'Total Curbside'!W38</f>
        <v>0.12745990772495441</v>
      </c>
      <c r="X38" s="8">
        <f>'All Recyclables'!X38/'Total Curbside'!X38</f>
        <v>0.12966777608561814</v>
      </c>
      <c r="Y38" s="8">
        <f>'All Recyclables'!Y38/'Total Curbside'!Y38</f>
        <v>0.12570164994046606</v>
      </c>
      <c r="Z38" s="8">
        <f>'All Recyclables'!Z38/'Total Curbside'!Z38</f>
        <v>0.15250176812971339</v>
      </c>
      <c r="AA38" s="8">
        <f>'All Recyclables'!AA38/'Total Curbside'!AA38</f>
        <v>0.15093447034392932</v>
      </c>
      <c r="AB38" s="8">
        <f>'All Recyclables'!AB38/'Total Curbside'!AB38</f>
        <v>0.15116899076416798</v>
      </c>
      <c r="AC38" s="8">
        <f>'All Recyclables'!AC38/'Total Curbside'!AC38</f>
        <v>0.15754791045388233</v>
      </c>
      <c r="AD38" s="8">
        <f>'All Recyclables'!AD38/'Total Curbside'!AD38</f>
        <v>0.15238940056834874</v>
      </c>
      <c r="AE38" s="8">
        <f>'All Recyclables'!AE38/'Total Curbside'!AE38</f>
        <v>8.4680399589919644E-2</v>
      </c>
      <c r="AF38" s="8">
        <f>'All Recyclables'!AF38/'Total Curbside'!AF38</f>
        <v>8.4547795024579972E-2</v>
      </c>
      <c r="AG38" s="8">
        <f>'All Recyclables'!AG38/'Total Curbside'!AG38</f>
        <v>8.2079576486035352E-2</v>
      </c>
    </row>
    <row r="39" spans="1:33" ht="15" customHeight="1" x14ac:dyDescent="0.25">
      <c r="A39" s="3" t="s">
        <v>1</v>
      </c>
      <c r="B39" s="8">
        <f>'All Recyclables'!B39/'Total Curbside'!B39</f>
        <v>0</v>
      </c>
      <c r="C39" s="8">
        <f>'All Recyclables'!C39/'Total Curbside'!C39</f>
        <v>8.2053580708866022E-2</v>
      </c>
      <c r="D39" s="8">
        <f>'All Recyclables'!D39/'Total Curbside'!D39</f>
        <v>0.13661154518756671</v>
      </c>
      <c r="E39" s="8">
        <f>'All Recyclables'!E39/'Total Curbside'!E39</f>
        <v>0.2166484109455119</v>
      </c>
      <c r="F39" s="8">
        <f>'All Recyclables'!F39/'Total Curbside'!F39</f>
        <v>0.14777737865302426</v>
      </c>
      <c r="G39" s="8">
        <f>'All Recyclables'!G39/'Total Curbside'!G39</f>
        <v>0.15518053270199011</v>
      </c>
      <c r="H39" s="8">
        <f>'All Recyclables'!H39/'Total Curbside'!H39</f>
        <v>0.14757063350269092</v>
      </c>
      <c r="I39" s="8">
        <f>'All Recyclables'!I39/'Total Curbside'!I39</f>
        <v>0.15116752188944349</v>
      </c>
      <c r="J39" s="8">
        <f>'All Recyclables'!J39/'Total Curbside'!J39</f>
        <v>0.12949611489214954</v>
      </c>
      <c r="K39" s="8">
        <f>'All Recyclables'!K39/'Total Curbside'!K39</f>
        <v>0.12931421374456356</v>
      </c>
      <c r="L39" s="8">
        <f>'All Recyclables'!L39/'Total Curbside'!L39</f>
        <v>0.12176498769584199</v>
      </c>
      <c r="M39" s="8">
        <f>'All Recyclables'!M39/'Total Curbside'!M39</f>
        <v>0.11176672112592699</v>
      </c>
      <c r="N39" s="8">
        <f>'All Recyclables'!N39/'Total Curbside'!N39</f>
        <v>0.11652037851964413</v>
      </c>
      <c r="O39" s="8">
        <f>'All Recyclables'!O39/'Total Curbside'!O39</f>
        <v>0.11722086945988949</v>
      </c>
      <c r="P39" s="8">
        <f>'All Recyclables'!P39/'Total Curbside'!P39</f>
        <v>0.11049208580291035</v>
      </c>
      <c r="Q39" s="8">
        <f>'All Recyclables'!Q39/'Total Curbside'!Q39</f>
        <v>0.10557002584088108</v>
      </c>
      <c r="R39" s="8">
        <f>'All Recyclables'!R39/'Total Curbside'!R39</f>
        <v>0.10249519674743306</v>
      </c>
      <c r="S39" s="8">
        <f>'All Recyclables'!S39/'Total Curbside'!S39</f>
        <v>0.11301068719098399</v>
      </c>
      <c r="T39" s="8">
        <f>'All Recyclables'!T39/'Total Curbside'!T39</f>
        <v>0.12037065937246401</v>
      </c>
      <c r="U39" s="8">
        <f>'All Recyclables'!U39/'Total Curbside'!U39</f>
        <v>0.11347257488423455</v>
      </c>
      <c r="V39" s="8">
        <f>'All Recyclables'!V39/'Total Curbside'!V39</f>
        <v>0.11421706167576438</v>
      </c>
      <c r="W39" s="8">
        <f>'All Recyclables'!W39/'Total Curbside'!W39</f>
        <v>0.11920616164549852</v>
      </c>
      <c r="X39" s="8">
        <f>'All Recyclables'!X39/'Total Curbside'!X39</f>
        <v>0.11839520860092749</v>
      </c>
      <c r="Y39" s="8">
        <f>'All Recyclables'!Y39/'Total Curbside'!Y39</f>
        <v>0.1162776944639566</v>
      </c>
      <c r="Z39" s="8">
        <f>'All Recyclables'!Z39/'Total Curbside'!Z39</f>
        <v>0.14360891325315883</v>
      </c>
      <c r="AA39" s="8">
        <f>'All Recyclables'!AA39/'Total Curbside'!AA39</f>
        <v>0.14257606993467808</v>
      </c>
      <c r="AB39" s="8">
        <f>'All Recyclables'!AB39/'Total Curbside'!AB39</f>
        <v>0.14555843191188031</v>
      </c>
      <c r="AC39" s="8">
        <f>'All Recyclables'!AC39/'Total Curbside'!AC39</f>
        <v>0.14814781391228629</v>
      </c>
      <c r="AD39" s="8">
        <f>'All Recyclables'!AD39/'Total Curbside'!AD39</f>
        <v>0.13874169038645603</v>
      </c>
      <c r="AE39" s="8">
        <f>'All Recyclables'!AE39/'Total Curbside'!AE39</f>
        <v>7.5779513071389859E-2</v>
      </c>
      <c r="AF39" s="8">
        <f>'All Recyclables'!AF39/'Total Curbside'!AF39</f>
        <v>7.2866738755823127E-2</v>
      </c>
      <c r="AG39" s="8">
        <f>'All Recyclables'!AG39/'Total Curbside'!AG39</f>
        <v>6.7212511805206682E-2</v>
      </c>
    </row>
    <row r="45" spans="1:33" ht="15" customHeight="1" x14ac:dyDescent="0.25">
      <c r="AE45" s="37" t="s">
        <v>33</v>
      </c>
    </row>
    <row r="58" spans="1:38" ht="15" customHeight="1" x14ac:dyDescent="0.25">
      <c r="M58">
        <v>1995</v>
      </c>
      <c r="N58">
        <v>1996</v>
      </c>
      <c r="O58">
        <v>1997</v>
      </c>
      <c r="P58">
        <v>1998</v>
      </c>
      <c r="Q58">
        <v>1999</v>
      </c>
      <c r="R58">
        <v>2000</v>
      </c>
      <c r="S58">
        <v>2001</v>
      </c>
      <c r="T58">
        <v>2002</v>
      </c>
      <c r="U58" s="3">
        <v>2003</v>
      </c>
      <c r="V58" s="3">
        <v>2004</v>
      </c>
      <c r="W58" s="3">
        <v>2005</v>
      </c>
      <c r="X58" s="3">
        <v>2006</v>
      </c>
      <c r="Y58" s="3">
        <v>2007</v>
      </c>
      <c r="Z58" s="3">
        <v>2008</v>
      </c>
      <c r="AA58" s="3">
        <v>2009</v>
      </c>
      <c r="AB58" s="3">
        <v>2010</v>
      </c>
      <c r="AC58" s="3">
        <v>2011</v>
      </c>
      <c r="AD58" s="3">
        <v>2012</v>
      </c>
      <c r="AE58" s="3">
        <v>2013</v>
      </c>
      <c r="AF58" s="3">
        <v>2014</v>
      </c>
      <c r="AG58" s="14">
        <v>2015</v>
      </c>
      <c r="AH58" s="14">
        <v>2016</v>
      </c>
      <c r="AI58" s="14">
        <v>2017</v>
      </c>
      <c r="AJ58" s="14">
        <v>2018</v>
      </c>
      <c r="AK58" s="14">
        <v>2019</v>
      </c>
      <c r="AL58" s="14">
        <v>2020</v>
      </c>
    </row>
    <row r="59" spans="1:38" ht="15" customHeight="1" x14ac:dyDescent="0.25">
      <c r="A59" s="3">
        <v>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U59" s="8">
        <f>'All Recyclables'!O4/'Total WS'!U44</f>
        <v>0.20580191421022037</v>
      </c>
      <c r="V59" s="8">
        <f>'All Recyclables'!P4/'Total WS'!V44</f>
        <v>0.19663613969331592</v>
      </c>
      <c r="W59" s="8">
        <f>'All Recyclables'!Q4/'Total WS'!W44</f>
        <v>0.1485739303247641</v>
      </c>
      <c r="X59" s="8">
        <f>'All Recyclables'!R4/'Total WS'!X44</f>
        <v>0.15991142972235833</v>
      </c>
      <c r="Y59" s="8">
        <f>'All Recyclables'!S4/'Total WS'!Y44</f>
        <v>0.1670762258852064</v>
      </c>
      <c r="Z59" s="8">
        <f>'All Recyclables'!T4/'Total WS'!Z44</f>
        <v>0.20203482328482331</v>
      </c>
      <c r="AA59" s="8">
        <f>'All Recyclables'!U4/'Total WS'!AA44</f>
        <v>0.20540038904650168</v>
      </c>
      <c r="AB59" s="8">
        <f>'All Recyclables'!V4/'Total WS'!AB44</f>
        <v>0.21174056322006626</v>
      </c>
      <c r="AC59" s="8">
        <f>'All Recyclables'!W4/'Total WS'!AC44</f>
        <v>0.20485842052021899</v>
      </c>
      <c r="AD59" s="8">
        <f>'All Recyclables'!X4/'Total WS'!AD44</f>
        <v>0.20238171068555977</v>
      </c>
      <c r="AE59" s="8">
        <f>'All Recyclables'!Y4/'Total WS'!AE44</f>
        <v>0.2091744269715255</v>
      </c>
      <c r="AF59" s="8">
        <f>'All Recyclables'!Z4/'Total WS'!AF44</f>
        <v>0.24202394659376433</v>
      </c>
      <c r="AG59" s="8">
        <f>'All Recyclables'!AA4/'Total WS'!AG44</f>
        <v>0.2385040774498666</v>
      </c>
      <c r="AH59" s="8">
        <f>'All Recyclables'!AB4/'Total WS'!AH44</f>
        <v>0.25283162977471368</v>
      </c>
      <c r="AI59" s="8">
        <f>'All Recyclables'!AC4/'Total WS'!AI44</f>
        <v>0.24583818564163573</v>
      </c>
      <c r="AJ59" s="8">
        <f>'All Recyclables'!AD4/'Total WS'!AJ44</f>
        <v>0.21811842637260387</v>
      </c>
      <c r="AK59" s="8">
        <f>'All Recyclables'!AE4/'Total WS'!AK44</f>
        <v>0.13147809273901184</v>
      </c>
      <c r="AL59" s="8">
        <f>'All Recyclables'!AF4/'Total WS'!AL44</f>
        <v>0.13745859234721391</v>
      </c>
    </row>
    <row r="60" spans="1:38" ht="15" customHeight="1" x14ac:dyDescent="0.25">
      <c r="A60" s="3">
        <v>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U60" s="8">
        <f>'All Recyclables'!O5/'Total WS'!U45</f>
        <v>0.19693856410709251</v>
      </c>
      <c r="V60" s="8">
        <f>'All Recyclables'!P5/'Total WS'!V45</f>
        <v>0.2094090496991676</v>
      </c>
      <c r="W60" s="8">
        <f>'All Recyclables'!Q5/'Total WS'!W45</f>
        <v>0.17920008574337723</v>
      </c>
      <c r="X60" s="8">
        <f>'All Recyclables'!R5/'Total WS'!X45</f>
        <v>0.17616173977872962</v>
      </c>
      <c r="Y60" s="8">
        <f>'All Recyclables'!S5/'Total WS'!Y45</f>
        <v>0.17425465816019872</v>
      </c>
      <c r="Z60" s="8">
        <f>'All Recyclables'!T5/'Total WS'!Z45</f>
        <v>0.19891718246908865</v>
      </c>
      <c r="AA60" s="8">
        <f>'All Recyclables'!U5/'Total WS'!AA45</f>
        <v>0.18847895361342268</v>
      </c>
      <c r="AB60" s="8">
        <f>'All Recyclables'!V5/'Total WS'!AB45</f>
        <v>0.19622695675354235</v>
      </c>
      <c r="AC60" s="8">
        <f>'All Recyclables'!W5/'Total WS'!AC45</f>
        <v>0.18842137404580153</v>
      </c>
      <c r="AD60" s="8">
        <f>'All Recyclables'!X5/'Total WS'!AD45</f>
        <v>0.19060175994785339</v>
      </c>
      <c r="AE60" s="8">
        <f>'All Recyclables'!Y5/'Total WS'!AE45</f>
        <v>0.18531572088615092</v>
      </c>
      <c r="AF60" s="8">
        <f>'All Recyclables'!Z5/'Total WS'!AF45</f>
        <v>0.23222387384476187</v>
      </c>
      <c r="AG60" s="8">
        <f>'All Recyclables'!AA5/'Total WS'!AG45</f>
        <v>0.22937808140434657</v>
      </c>
      <c r="AH60" s="8">
        <f>'All Recyclables'!AB5/'Total WS'!AH45</f>
        <v>0.23683789690648377</v>
      </c>
      <c r="AI60" s="8">
        <f>'All Recyclables'!AC5/'Total WS'!AI45</f>
        <v>0.23469822341202237</v>
      </c>
      <c r="AJ60" s="8">
        <f>'All Recyclables'!AD5/'Total WS'!AJ45</f>
        <v>0.2266570099201124</v>
      </c>
      <c r="AK60" s="8">
        <f>'All Recyclables'!AE5/'Total WS'!AK45</f>
        <v>0.11922005571030643</v>
      </c>
      <c r="AL60" s="8">
        <f>'All Recyclables'!AF5/'Total WS'!AL45</f>
        <v>0.11631609618026167</v>
      </c>
    </row>
    <row r="61" spans="1:38" ht="15" customHeight="1" x14ac:dyDescent="0.25">
      <c r="A61" s="3">
        <v>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U61" s="8">
        <f>'All Recyclables'!O6/'Total WS'!U46</f>
        <v>0.14294159394940406</v>
      </c>
      <c r="V61" s="8">
        <f>'All Recyclables'!P6/'Total WS'!V46</f>
        <v>0.13541461923169321</v>
      </c>
      <c r="W61" s="8">
        <f>'All Recyclables'!Q6/'Total WS'!W46</f>
        <v>0.13497806571205806</v>
      </c>
      <c r="X61" s="8">
        <f>'All Recyclables'!R6/'Total WS'!X46</f>
        <v>0.13514952304901981</v>
      </c>
      <c r="Y61" s="8">
        <f>'All Recyclables'!S6/'Total WS'!Y46</f>
        <v>0.15112351663597401</v>
      </c>
      <c r="Z61" s="8">
        <f>'All Recyclables'!T6/'Total WS'!Z46</f>
        <v>0.14728002957755754</v>
      </c>
      <c r="AA61" s="8">
        <f>'All Recyclables'!U6/'Total WS'!AA46</f>
        <v>0.13290692718983788</v>
      </c>
      <c r="AB61" s="8">
        <f>'All Recyclables'!V6/'Total WS'!AB46</f>
        <v>0.13230052843994078</v>
      </c>
      <c r="AC61" s="8">
        <f>'All Recyclables'!W6/'Total WS'!AC46</f>
        <v>0.13787240117652874</v>
      </c>
      <c r="AD61" s="8">
        <f>'All Recyclables'!X6/'Total WS'!AD46</f>
        <v>0.13911150668865538</v>
      </c>
      <c r="AE61" s="8">
        <f>'All Recyclables'!Y6/'Total WS'!AE46</f>
        <v>0.13730778984254327</v>
      </c>
      <c r="AF61" s="8">
        <f>'All Recyclables'!Z6/'Total WS'!AF46</f>
        <v>0.17046694907860682</v>
      </c>
      <c r="AG61" s="8">
        <f>'All Recyclables'!AA6/'Total WS'!AG46</f>
        <v>0.16257377954816388</v>
      </c>
      <c r="AH61" s="8">
        <f>'All Recyclables'!AB6/'Total WS'!AH46</f>
        <v>0.16457195196495672</v>
      </c>
      <c r="AI61" s="8">
        <f>'All Recyclables'!AC6/'Total WS'!AI46</f>
        <v>0.16244314615795877</v>
      </c>
      <c r="AJ61" s="8">
        <f>'All Recyclables'!AD6/'Total WS'!AJ46</f>
        <v>0.15817714187156823</v>
      </c>
      <c r="AK61" s="8">
        <f>'All Recyclables'!AE6/'Total WS'!AK46</f>
        <v>9.4109248406220772E-2</v>
      </c>
      <c r="AL61" s="8">
        <f>'All Recyclables'!AF6/'Total WS'!AL46</f>
        <v>8.4936977020678095E-2</v>
      </c>
    </row>
    <row r="62" spans="1:38" ht="15" customHeight="1" x14ac:dyDescent="0.25">
      <c r="A62" s="3">
        <v>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U62" s="8">
        <f>'All Recyclables'!O7/'Total WS'!U47</f>
        <v>0.11330660085542146</v>
      </c>
      <c r="V62" s="8">
        <f>'All Recyclables'!P7/'Total WS'!V47</f>
        <v>0.10475983560552571</v>
      </c>
      <c r="W62" s="8">
        <f>'All Recyclables'!Q7/'Total WS'!W47</f>
        <v>9.9392915355945216E-2</v>
      </c>
      <c r="X62" s="8">
        <f>'All Recyclables'!R7/'Total WS'!X47</f>
        <v>9.4892136251126288E-2</v>
      </c>
      <c r="Y62" s="8">
        <f>'All Recyclables'!S7/'Total WS'!Y47</f>
        <v>0.10544640536709918</v>
      </c>
      <c r="Z62" s="8">
        <f>'All Recyclables'!T7/'Total WS'!Z47</f>
        <v>0.11475384548505208</v>
      </c>
      <c r="AA62" s="8">
        <f>'All Recyclables'!U7/'Total WS'!AA47</f>
        <v>0.11114709748709253</v>
      </c>
      <c r="AB62" s="8">
        <f>'All Recyclables'!V7/'Total WS'!AB47</f>
        <v>0.10153261041812871</v>
      </c>
      <c r="AC62" s="8">
        <f>'All Recyclables'!W7/'Total WS'!AC47</f>
        <v>0.10909300902371125</v>
      </c>
      <c r="AD62" s="8">
        <f>'All Recyclables'!X7/'Total WS'!AD47</f>
        <v>0.11444228581159006</v>
      </c>
      <c r="AE62" s="8">
        <f>'All Recyclables'!Y7/'Total WS'!AE47</f>
        <v>0.11539625887039556</v>
      </c>
      <c r="AF62" s="8">
        <f>'All Recyclables'!Z7/'Total WS'!AF47</f>
        <v>0.14719857423914892</v>
      </c>
      <c r="AG62" s="8">
        <f>'All Recyclables'!AA7/'Total WS'!AG47</f>
        <v>0.15112728541695228</v>
      </c>
      <c r="AH62" s="8">
        <f>'All Recyclables'!AB7/'Total WS'!AH47</f>
        <v>0.14979814678382539</v>
      </c>
      <c r="AI62" s="8">
        <f>'All Recyclables'!AC7/'Total WS'!AI47</f>
        <v>0.15072523615340938</v>
      </c>
      <c r="AJ62" s="8">
        <f>'All Recyclables'!AD7/'Total WS'!AJ47</f>
        <v>0.14203873235392089</v>
      </c>
      <c r="AK62" s="8">
        <f>'All Recyclables'!AE7/'Total WS'!AK47</f>
        <v>8.1234594362876417E-2</v>
      </c>
      <c r="AL62" s="8">
        <f>'All Recyclables'!AF7/'Total WS'!AL47</f>
        <v>7.8029061450744799E-2</v>
      </c>
    </row>
    <row r="63" spans="1:38" ht="15" customHeight="1" x14ac:dyDescent="0.25">
      <c r="A63" s="3">
        <v>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U63" s="8">
        <f>'All Recyclables'!O8/'Total WS'!U48</f>
        <v>9.5253791350104935E-2</v>
      </c>
      <c r="V63" s="8">
        <f>'All Recyclables'!P8/'Total WS'!V48</f>
        <v>8.5068753777584216E-2</v>
      </c>
      <c r="W63" s="8">
        <f>'All Recyclables'!Q8/'Total WS'!W48</f>
        <v>8.4659126764316112E-2</v>
      </c>
      <c r="X63" s="8">
        <f>'All Recyclables'!R8/'Total WS'!X48</f>
        <v>8.2060201507388075E-2</v>
      </c>
      <c r="Y63" s="8">
        <f>'All Recyclables'!S8/'Total WS'!Y48</f>
        <v>9.3698311488772126E-2</v>
      </c>
      <c r="Z63" s="8">
        <f>'All Recyclables'!T8/'Total WS'!Z48</f>
        <v>0.10713671008576651</v>
      </c>
      <c r="AA63" s="8">
        <f>'All Recyclables'!U8/'Total WS'!AA48</f>
        <v>9.6831893074439485E-2</v>
      </c>
      <c r="AB63" s="8">
        <f>'All Recyclables'!V8/'Total WS'!AB48</f>
        <v>9.6268805816299291E-2</v>
      </c>
      <c r="AC63" s="8">
        <f>'All Recyclables'!W8/'Total WS'!AC48</f>
        <v>9.7619060294543022E-2</v>
      </c>
      <c r="AD63" s="8">
        <f>'All Recyclables'!X8/'Total WS'!AD48</f>
        <v>0.10032875758935521</v>
      </c>
      <c r="AE63" s="8">
        <f>'All Recyclables'!Y8/'Total WS'!AE48</f>
        <v>0.10308490133261847</v>
      </c>
      <c r="AF63" s="8">
        <f>'All Recyclables'!Z8/'Total WS'!AF48</f>
        <v>0.13411774347664929</v>
      </c>
      <c r="AG63" s="8">
        <f>'All Recyclables'!AA8/'Total WS'!AG48</f>
        <v>0.13252656378259886</v>
      </c>
      <c r="AH63" s="8">
        <f>'All Recyclables'!AB8/'Total WS'!AH48</f>
        <v>0.14111887721388219</v>
      </c>
      <c r="AI63" s="8">
        <f>'All Recyclables'!AC8/'Total WS'!AI48</f>
        <v>0.14273629847290861</v>
      </c>
      <c r="AJ63" s="8">
        <f>'All Recyclables'!AD8/'Total WS'!AJ48</f>
        <v>0.13961513357633196</v>
      </c>
      <c r="AK63" s="8">
        <f>'All Recyclables'!AE8/'Total WS'!AK48</f>
        <v>7.3009868949776582E-2</v>
      </c>
      <c r="AL63" s="8">
        <f>'All Recyclables'!AF8/'Total WS'!AL48</f>
        <v>7.8378130914909361E-2</v>
      </c>
    </row>
    <row r="64" spans="1:38" ht="15" customHeight="1" x14ac:dyDescent="0.25">
      <c r="A64" s="3">
        <v>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U64" s="8">
        <f>'All Recyclables'!O9/'Total WS'!U49</f>
        <v>0.20047120649794453</v>
      </c>
      <c r="V64" s="8">
        <f>'All Recyclables'!P9/'Total WS'!V49</f>
        <v>0.18235905507769562</v>
      </c>
      <c r="W64" s="8">
        <f>'All Recyclables'!Q9/'Total WS'!W49</f>
        <v>0.17321797028072061</v>
      </c>
      <c r="X64" s="8">
        <f>'All Recyclables'!R9/'Total WS'!X49</f>
        <v>0.17033555905243905</v>
      </c>
      <c r="Y64" s="8">
        <f>'All Recyclables'!S9/'Total WS'!Y49</f>
        <v>0.17748242240077383</v>
      </c>
      <c r="Z64" s="8">
        <f>'All Recyclables'!T9/'Total WS'!Z49</f>
        <v>0.18130525668057226</v>
      </c>
      <c r="AA64" s="8">
        <f>'All Recyclables'!U9/'Total WS'!AA49</f>
        <v>0.17206696950529968</v>
      </c>
      <c r="AB64" s="8">
        <f>'All Recyclables'!V9/'Total WS'!AB49</f>
        <v>0.17017237120592038</v>
      </c>
      <c r="AC64" s="8">
        <f>'All Recyclables'!W9/'Total WS'!AC49</f>
        <v>0.16962062256809335</v>
      </c>
      <c r="AD64" s="8">
        <f>'All Recyclables'!X9/'Total WS'!AD49</f>
        <v>0.16824288750658112</v>
      </c>
      <c r="AE64" s="8">
        <f>'All Recyclables'!Y9/'Total WS'!AE49</f>
        <v>0.16670961352876681</v>
      </c>
      <c r="AF64" s="8">
        <f>'All Recyclables'!Z9/'Total WS'!AF49</f>
        <v>0.20575219053452007</v>
      </c>
      <c r="AG64" s="8">
        <f>'All Recyclables'!AA9/'Total WS'!AG49</f>
        <v>0.20474447437007093</v>
      </c>
      <c r="AH64" s="8">
        <f>'All Recyclables'!AB9/'Total WS'!AH49</f>
        <v>0.20352187988444281</v>
      </c>
      <c r="AI64" s="8">
        <f>'All Recyclables'!AC9/'Total WS'!AI49</f>
        <v>0.19809164933356965</v>
      </c>
      <c r="AJ64" s="8">
        <f>'All Recyclables'!AD9/'Total WS'!AJ49</f>
        <v>0.18041904830922248</v>
      </c>
      <c r="AK64" s="8">
        <f>'All Recyclables'!AE9/'Total WS'!AK49</f>
        <v>0.11682646823375302</v>
      </c>
      <c r="AL64" s="8">
        <f>'All Recyclables'!AF9/'Total WS'!AL49</f>
        <v>0.10845137440064419</v>
      </c>
    </row>
    <row r="65" spans="1:38" ht="15" customHeight="1" x14ac:dyDescent="0.25">
      <c r="A65" s="3">
        <v>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U65" s="8">
        <f>'All Recyclables'!O10/'Total WS'!U50</f>
        <v>0.26601553622107355</v>
      </c>
      <c r="V65" s="8">
        <f>'All Recyclables'!P10/'Total WS'!V50</f>
        <v>0.15879933785111994</v>
      </c>
      <c r="W65" s="8">
        <f>'All Recyclables'!Q10/'Total WS'!W50</f>
        <v>0.16138853237023548</v>
      </c>
      <c r="X65" s="8">
        <f>'All Recyclables'!R10/'Total WS'!X50</f>
        <v>0.16680469219465641</v>
      </c>
      <c r="Y65" s="8">
        <f>'All Recyclables'!S10/'Total WS'!Y50</f>
        <v>0.16502287775351554</v>
      </c>
      <c r="Z65" s="8">
        <f>'All Recyclables'!T10/'Total WS'!Z50</f>
        <v>0.17496118622614304</v>
      </c>
      <c r="AA65" s="8">
        <f>'All Recyclables'!U10/'Total WS'!AA50</f>
        <v>0.16669368154133141</v>
      </c>
      <c r="AB65" s="8">
        <f>'All Recyclables'!V10/'Total WS'!AB50</f>
        <v>0.16523363543685513</v>
      </c>
      <c r="AC65" s="8">
        <f>'All Recyclables'!W10/'Total WS'!AC50</f>
        <v>0.16386099789022546</v>
      </c>
      <c r="AD65" s="8">
        <f>'All Recyclables'!X10/'Total WS'!AD50</f>
        <v>0.15887103289013685</v>
      </c>
      <c r="AE65" s="8">
        <f>'All Recyclables'!Y10/'Total WS'!AE50</f>
        <v>0.16746064653925205</v>
      </c>
      <c r="AF65" s="8">
        <f>'All Recyclables'!Z10/'Total WS'!AF50</f>
        <v>0.20360177166964671</v>
      </c>
      <c r="AG65" s="8">
        <f>'All Recyclables'!AA10/'Total WS'!AG50</f>
        <v>0.19263121143752401</v>
      </c>
      <c r="AH65" s="8">
        <f>'All Recyclables'!AB10/'Total WS'!AH50</f>
        <v>0.19461698326041527</v>
      </c>
      <c r="AI65" s="8">
        <f>'All Recyclables'!AC10/'Total WS'!AI50</f>
        <v>0.20383884203916261</v>
      </c>
      <c r="AJ65" s="8">
        <f>'All Recyclables'!AD10/'Total WS'!AJ50</f>
        <v>0.18227794937306957</v>
      </c>
      <c r="AK65" s="8">
        <f>'All Recyclables'!AE10/'Total WS'!AK50</f>
        <v>0.10444558216248863</v>
      </c>
      <c r="AL65" s="8">
        <f>'All Recyclables'!AF10/'Total WS'!AL50</f>
        <v>9.5998713790261037E-2</v>
      </c>
    </row>
    <row r="66" spans="1:38" ht="15" customHeight="1" x14ac:dyDescent="0.25">
      <c r="A66" s="3">
        <v>8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U66" s="8">
        <f>'All Recyclables'!O11/'Total WS'!U51</f>
        <v>0.10504366448207281</v>
      </c>
      <c r="V66" s="8">
        <f>'All Recyclables'!P11/'Total WS'!V51</f>
        <v>0.11564622171508296</v>
      </c>
      <c r="W66" s="8">
        <f>'All Recyclables'!Q11/'Total WS'!W51</f>
        <v>0.15450443481848189</v>
      </c>
      <c r="X66" s="8">
        <f>'All Recyclables'!R11/'Total WS'!X51</f>
        <v>0.15482353073139546</v>
      </c>
      <c r="Y66" s="8">
        <f>'All Recyclables'!S11/'Total WS'!Y51</f>
        <v>0.16298188156290136</v>
      </c>
      <c r="Z66" s="8">
        <f>'All Recyclables'!T11/'Total WS'!Z51</f>
        <v>0.17066580164836376</v>
      </c>
      <c r="AA66" s="8">
        <f>'All Recyclables'!U11/'Total WS'!AA51</f>
        <v>0.17115127435366709</v>
      </c>
      <c r="AB66" s="8">
        <f>'All Recyclables'!V11/'Total WS'!AB51</f>
        <v>0.19713963863180478</v>
      </c>
      <c r="AC66" s="8">
        <f>'All Recyclables'!W11/'Total WS'!AC51</f>
        <v>0.20332541929489534</v>
      </c>
      <c r="AD66" s="8">
        <f>'All Recyclables'!X11/'Total WS'!AD51</f>
        <v>0.18952573682568402</v>
      </c>
      <c r="AE66" s="8">
        <f>'All Recyclables'!Y11/'Total WS'!AE51</f>
        <v>0.19074629134297591</v>
      </c>
      <c r="AF66" s="8">
        <f>'All Recyclables'!Z11/'Total WS'!AF51</f>
        <v>0.19903275822500688</v>
      </c>
      <c r="AG66" s="8">
        <f>'All Recyclables'!AA11/'Total WS'!AG51</f>
        <v>0.19863226726544486</v>
      </c>
      <c r="AH66" s="8">
        <f>'All Recyclables'!AB11/'Total WS'!AH51</f>
        <v>0.1874339375723541</v>
      </c>
      <c r="AI66" s="8">
        <f>'All Recyclables'!AC11/'Total WS'!AI51</f>
        <v>0.20189060276185716</v>
      </c>
      <c r="AJ66" s="8">
        <f>'All Recyclables'!AD11/'Total WS'!AJ51</f>
        <v>0.18222798082460195</v>
      </c>
      <c r="AK66" s="8">
        <f>'All Recyclables'!AE11/'Total WS'!AK51</f>
        <v>9.579288920116999E-2</v>
      </c>
      <c r="AL66" s="8">
        <f>'All Recyclables'!AF11/'Total WS'!AL51</f>
        <v>0.11540219539122547</v>
      </c>
    </row>
    <row r="67" spans="1:38" ht="15" customHeight="1" x14ac:dyDescent="0.25">
      <c r="A67" s="3">
        <v>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U67" s="8">
        <f>'All Recyclables'!O12/'Total WS'!U52</f>
        <v>0.19529268892907206</v>
      </c>
      <c r="V67" s="8">
        <f>'All Recyclables'!P12/'Total WS'!V52</f>
        <v>0.22464815769555632</v>
      </c>
      <c r="W67" s="8">
        <f>'All Recyclables'!Q12/'Total WS'!W52</f>
        <v>0.13605912764872932</v>
      </c>
      <c r="X67" s="8">
        <f>'All Recyclables'!R12/'Total WS'!X52</f>
        <v>0.13145364941985294</v>
      </c>
      <c r="Y67" s="8">
        <f>'All Recyclables'!S12/'Total WS'!Y52</f>
        <v>0.13288110682438067</v>
      </c>
      <c r="Z67" s="8">
        <f>'All Recyclables'!T12/'Total WS'!Z52</f>
        <v>0.13434501227404594</v>
      </c>
      <c r="AA67" s="8">
        <f>'All Recyclables'!U12/'Total WS'!AA52</f>
        <v>0.12814068945444776</v>
      </c>
      <c r="AB67" s="8">
        <f>'All Recyclables'!V12/'Total WS'!AB52</f>
        <v>0.12267992905638211</v>
      </c>
      <c r="AC67" s="8">
        <f>'All Recyclables'!W12/'Total WS'!AC52</f>
        <v>0.11901153620140416</v>
      </c>
      <c r="AD67" s="8">
        <f>'All Recyclables'!X12/'Total WS'!AD52</f>
        <v>0.11465479698431641</v>
      </c>
      <c r="AE67" s="8">
        <f>'All Recyclables'!Y12/'Total WS'!AE52</f>
        <v>0.11565195495722341</v>
      </c>
      <c r="AF67" s="8">
        <f>'All Recyclables'!Z12/'Total WS'!AF52</f>
        <v>0.14777160384879892</v>
      </c>
      <c r="AG67" s="8">
        <f>'All Recyclables'!AA12/'Total WS'!AG52</f>
        <v>0.1522428091377131</v>
      </c>
      <c r="AH67" s="8">
        <f>'All Recyclables'!AB12/'Total WS'!AH52</f>
        <v>0.15673590107168286</v>
      </c>
      <c r="AI67" s="8">
        <f>'All Recyclables'!AC12/'Total WS'!AI52</f>
        <v>0.15521065652687896</v>
      </c>
      <c r="AJ67" s="8">
        <f>'All Recyclables'!AD12/'Total WS'!AJ52</f>
        <v>0.13874923326323169</v>
      </c>
      <c r="AK67" s="8">
        <f>'All Recyclables'!AE12/'Total WS'!AK52</f>
        <v>8.3567254018917708E-2</v>
      </c>
      <c r="AL67" s="8">
        <f>'All Recyclables'!AF12/'Total WS'!AL52</f>
        <v>8.0085367410808517E-2</v>
      </c>
    </row>
    <row r="68" spans="1:38" ht="15" customHeight="1" x14ac:dyDescent="0.25">
      <c r="A68" s="3">
        <v>10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U68" s="8">
        <f>'All Recyclables'!O13/'Total WS'!U53</f>
        <v>0.10349292954978566</v>
      </c>
      <c r="V68" s="8">
        <f>'All Recyclables'!P13/'Total WS'!V53</f>
        <v>0.10307009132083265</v>
      </c>
      <c r="W68" s="8">
        <f>'All Recyclables'!Q13/'Total WS'!W53</f>
        <v>0.102368660658067</v>
      </c>
      <c r="X68" s="8">
        <f>'All Recyclables'!R13/'Total WS'!X53</f>
        <v>9.9677395219463685E-2</v>
      </c>
      <c r="Y68" s="8">
        <f>'All Recyclables'!S13/'Total WS'!Y53</f>
        <v>0.10494732466151632</v>
      </c>
      <c r="Z68" s="8">
        <f>'All Recyclables'!T13/'Total WS'!Z53</f>
        <v>0.11079100713167507</v>
      </c>
      <c r="AA68" s="8">
        <f>'All Recyclables'!U13/'Total WS'!AA53</f>
        <v>5.9389277111390831E-2</v>
      </c>
      <c r="AB68" s="8">
        <f>'All Recyclables'!V13/'Total WS'!AB53</f>
        <v>0.10462594195493502</v>
      </c>
      <c r="AC68" s="8">
        <f>'All Recyclables'!W13/'Total WS'!AC53</f>
        <v>8.3085219931464518E-2</v>
      </c>
      <c r="AD68" s="8">
        <f>'All Recyclables'!X13/'Total WS'!AD53</f>
        <v>8.6607476716783913E-2</v>
      </c>
      <c r="AE68" s="8">
        <f>'All Recyclables'!Y13/'Total WS'!AE53</f>
        <v>8.2602686966175051E-2</v>
      </c>
      <c r="AF68" s="8">
        <f>'All Recyclables'!Z13/'Total WS'!AF53</f>
        <v>0.10675885675885675</v>
      </c>
      <c r="AG68" s="8">
        <f>'All Recyclables'!AA13/'Total WS'!AG53</f>
        <v>0.11564711410638703</v>
      </c>
      <c r="AH68" s="8">
        <f>'All Recyclables'!AB13/'Total WS'!AH53</f>
        <v>0.14701612447415802</v>
      </c>
      <c r="AI68" s="8">
        <f>'All Recyclables'!AC13/'Total WS'!AI53</f>
        <v>0.15179726635698482</v>
      </c>
      <c r="AJ68" s="8">
        <f>'All Recyclables'!AD13/'Total WS'!AJ53</f>
        <v>0.12334559074349492</v>
      </c>
      <c r="AK68" s="8">
        <f>'All Recyclables'!AE13/'Total WS'!AK53</f>
        <v>2.3526648335922405E-2</v>
      </c>
      <c r="AL68" s="8">
        <f>'All Recyclables'!AF13/'Total WS'!AL53</f>
        <v>2.9276845855122212E-2</v>
      </c>
    </row>
    <row r="69" spans="1:38" ht="15" customHeight="1" x14ac:dyDescent="0.25">
      <c r="A69" s="3">
        <v>11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U69" s="8">
        <f>'All Recyclables'!O14/'Total WS'!U54</f>
        <v>0.13338616925582658</v>
      </c>
      <c r="V69" s="8">
        <f>'All Recyclables'!P14/'Total WS'!V54</f>
        <v>0.12892694381558253</v>
      </c>
      <c r="W69" s="8">
        <f>'All Recyclables'!Q14/'Total WS'!W54</f>
        <v>0.1239058225786253</v>
      </c>
      <c r="X69" s="8">
        <f>'All Recyclables'!R14/'Total WS'!X54</f>
        <v>0.11436887573381772</v>
      </c>
      <c r="Y69" s="8">
        <f>'All Recyclables'!S14/'Total WS'!Y54</f>
        <v>0.11348634484337222</v>
      </c>
      <c r="Z69" s="8">
        <f>'All Recyclables'!T14/'Total WS'!Z54</f>
        <v>0.11763403313982664</v>
      </c>
      <c r="AA69" s="8">
        <f>'All Recyclables'!U14/'Total WS'!AA54</f>
        <v>0.11991252877197559</v>
      </c>
      <c r="AB69" s="8">
        <f>'All Recyclables'!V14/'Total WS'!AB54</f>
        <v>0.11854611928275341</v>
      </c>
      <c r="AC69" s="8">
        <f>'All Recyclables'!W14/'Total WS'!AC54</f>
        <v>0.12161998123582618</v>
      </c>
      <c r="AD69" s="8">
        <f>'All Recyclables'!X14/'Total WS'!AD54</f>
        <v>0.11923447564240681</v>
      </c>
      <c r="AE69" s="8">
        <f>'All Recyclables'!Y14/'Total WS'!AE54</f>
        <v>0.11732168746959845</v>
      </c>
      <c r="AF69" s="8">
        <f>'All Recyclables'!Z14/'Total WS'!AF54</f>
        <v>0.14277972944844272</v>
      </c>
      <c r="AG69" s="8">
        <f>'All Recyclables'!AA14/'Total WS'!AG54</f>
        <v>0.13944393819174233</v>
      </c>
      <c r="AH69" s="8">
        <f>'All Recyclables'!AB14/'Total WS'!AH54</f>
        <v>0.13873463983604975</v>
      </c>
      <c r="AI69" s="8">
        <f>'All Recyclables'!AC14/'Total WS'!AI54</f>
        <v>0.14462751953666148</v>
      </c>
      <c r="AJ69" s="8">
        <f>'All Recyclables'!AD14/'Total WS'!AJ54</f>
        <v>0.13589431968295904</v>
      </c>
      <c r="AK69" s="8">
        <f>'All Recyclables'!AE14/'Total WS'!AK54</f>
        <v>2.1862247964136917E-2</v>
      </c>
      <c r="AL69" s="8">
        <f>'All Recyclables'!AF14/'Total WS'!AL54</f>
        <v>6.9345400639775304E-2</v>
      </c>
    </row>
    <row r="70" spans="1:38" ht="15" customHeight="1" x14ac:dyDescent="0.25">
      <c r="A70" s="3">
        <v>12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U70" s="8">
        <f>'All Recyclables'!O15/'Total WS'!U55</f>
        <v>0.10354708091345068</v>
      </c>
      <c r="V70" s="8">
        <f>'All Recyclables'!P15/'Total WS'!V55</f>
        <v>9.600275790743773E-2</v>
      </c>
      <c r="W70" s="8">
        <f>'All Recyclables'!Q15/'Total WS'!W55</f>
        <v>8.7555356876769491E-2</v>
      </c>
      <c r="X70" s="8">
        <f>'All Recyclables'!R15/'Total WS'!X55</f>
        <v>9.2381433139787653E-2</v>
      </c>
      <c r="Y70" s="8">
        <f>'All Recyclables'!S15/'Total WS'!Y55</f>
        <v>0.1052448469333444</v>
      </c>
      <c r="Z70" s="8">
        <f>'All Recyclables'!T15/'Total WS'!Z55</f>
        <v>0.11214321905083599</v>
      </c>
      <c r="AA70" s="8">
        <f>'All Recyclables'!U15/'Total WS'!AA55</f>
        <v>0.13072474510243307</v>
      </c>
      <c r="AB70" s="8">
        <f>'All Recyclables'!V15/'Total WS'!AB55</f>
        <v>0.10862066298513466</v>
      </c>
      <c r="AC70" s="8">
        <f>'All Recyclables'!W15/'Total WS'!AC55</f>
        <v>0.10231386746419015</v>
      </c>
      <c r="AD70" s="8">
        <f>'All Recyclables'!X15/'Total WS'!AD55</f>
        <v>9.513486979863929E-2</v>
      </c>
      <c r="AE70" s="8">
        <f>'All Recyclables'!Y15/'Total WS'!AE55</f>
        <v>9.9068261925826059E-2</v>
      </c>
      <c r="AF70" s="8">
        <f>'All Recyclables'!Z15/'Total WS'!AF55</f>
        <v>0.13067467840615277</v>
      </c>
      <c r="AG70" s="8">
        <f>'All Recyclables'!AA15/'Total WS'!AG55</f>
        <v>0.14327435986297768</v>
      </c>
      <c r="AH70" s="8">
        <f>'All Recyclables'!AB15/'Total WS'!AH55</f>
        <v>0.15267468667199569</v>
      </c>
      <c r="AI70" s="8">
        <f>'All Recyclables'!AC15/'Total WS'!AI55</f>
        <v>0.15894867584118416</v>
      </c>
      <c r="AJ70" s="8">
        <f>'All Recyclables'!AD15/'Total WS'!AJ55</f>
        <v>0.1498284655822387</v>
      </c>
      <c r="AK70" s="8">
        <f>'All Recyclables'!AE15/'Total WS'!AK55</f>
        <v>6.2228414000375668E-2</v>
      </c>
      <c r="AL70" s="8">
        <f>'All Recyclables'!AF15/'Total WS'!AL55</f>
        <v>6.2517794539466695E-2</v>
      </c>
    </row>
    <row r="71" spans="1:38" ht="15" customHeight="1" x14ac:dyDescent="0.25">
      <c r="A71" s="3">
        <v>13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U71" s="8">
        <f>'All Recyclables'!O16/'Total WS'!U56</f>
        <v>0.11089741284610129</v>
      </c>
      <c r="V71" s="8">
        <f>'All Recyclables'!P16/'Total WS'!V56</f>
        <v>0.10789582198622691</v>
      </c>
      <c r="W71" s="8">
        <f>'All Recyclables'!Q16/'Total WS'!W56</f>
        <v>0.10575431972760561</v>
      </c>
      <c r="X71" s="8">
        <f>'All Recyclables'!R16/'Total WS'!X56</f>
        <v>0.10185696343206763</v>
      </c>
      <c r="Y71" s="8">
        <f>'All Recyclables'!S16/'Total WS'!Y56</f>
        <v>0.11713576648863623</v>
      </c>
      <c r="Z71" s="8">
        <f>'All Recyclables'!T16/'Total WS'!Z56</f>
        <v>0.11982814905570648</v>
      </c>
      <c r="AA71" s="8">
        <f>'All Recyclables'!U16/'Total WS'!AA56</f>
        <v>0.10520590238835892</v>
      </c>
      <c r="AB71" s="8">
        <f>'All Recyclables'!V16/'Total WS'!AB56</f>
        <v>0.10177884340199828</v>
      </c>
      <c r="AC71" s="8">
        <f>'All Recyclables'!W16/'Total WS'!AC56</f>
        <v>0.10831954640306611</v>
      </c>
      <c r="AD71" s="8">
        <f>'All Recyclables'!X16/'Total WS'!AD56</f>
        <v>0.10898339571311615</v>
      </c>
      <c r="AE71" s="8">
        <f>'All Recyclables'!Y16/'Total WS'!AE56</f>
        <v>0.10691374306820797</v>
      </c>
      <c r="AF71" s="8">
        <f>'All Recyclables'!Z16/'Total WS'!AF56</f>
        <v>0.13102932153538421</v>
      </c>
      <c r="AG71" s="8">
        <f>'All Recyclables'!AA16/'Total WS'!AG56</f>
        <v>0.13164502103982886</v>
      </c>
      <c r="AH71" s="8">
        <f>'All Recyclables'!AB16/'Total WS'!AH56</f>
        <v>0.13688745153095333</v>
      </c>
      <c r="AI71" s="8">
        <f>'All Recyclables'!AC16/'Total WS'!AI56</f>
        <v>0.13970674616501988</v>
      </c>
      <c r="AJ71" s="8">
        <f>'All Recyclables'!AD16/'Total WS'!AJ56</f>
        <v>0.13540771447348468</v>
      </c>
      <c r="AK71" s="8">
        <f>'All Recyclables'!AE16/'Total WS'!AK56</f>
        <v>7.882958912124946E-2</v>
      </c>
      <c r="AL71" s="8">
        <f>'All Recyclables'!AF16/'Total WS'!AL56</f>
        <v>7.6300750880457166E-2</v>
      </c>
    </row>
    <row r="72" spans="1:38" ht="15" customHeight="1" x14ac:dyDescent="0.25">
      <c r="A72" s="3">
        <v>14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U72" s="8">
        <f>'All Recyclables'!O17/'Total WS'!U57</f>
        <v>0.11985415994118652</v>
      </c>
      <c r="V72" s="8">
        <f>'All Recyclables'!P17/'Total WS'!V57</f>
        <v>0.11320499164185729</v>
      </c>
      <c r="W72" s="8">
        <f>'All Recyclables'!Q17/'Total WS'!W57</f>
        <v>0.10966833062811991</v>
      </c>
      <c r="X72" s="8">
        <f>'All Recyclables'!R17/'Total WS'!X57</f>
        <v>0.11297090958839927</v>
      </c>
      <c r="Y72" s="8">
        <f>'All Recyclables'!S17/'Total WS'!Y57</f>
        <v>0.13511669888935374</v>
      </c>
      <c r="Z72" s="8">
        <f>'All Recyclables'!T17/'Total WS'!Z57</f>
        <v>0.14390937101572462</v>
      </c>
      <c r="AA72" s="8">
        <f>'All Recyclables'!U17/'Total WS'!AA57</f>
        <v>0.13096025053606622</v>
      </c>
      <c r="AB72" s="8">
        <f>'All Recyclables'!V17/'Total WS'!AB57</f>
        <v>0.12690799474402906</v>
      </c>
      <c r="AC72" s="8">
        <f>'All Recyclables'!W17/'Total WS'!AC57</f>
        <v>0.12559458442248106</v>
      </c>
      <c r="AD72" s="8">
        <f>'All Recyclables'!X17/'Total WS'!AD57</f>
        <v>0.12137782249503064</v>
      </c>
      <c r="AE72" s="8">
        <f>'All Recyclables'!Y17/'Total WS'!AE57</f>
        <v>0.11906845156838171</v>
      </c>
      <c r="AF72" s="8">
        <f>'All Recyclables'!Z17/'Total WS'!AF57</f>
        <v>0.14771345276395345</v>
      </c>
      <c r="AG72" s="8">
        <f>'All Recyclables'!AA17/'Total WS'!AG57</f>
        <v>0.14132859123515584</v>
      </c>
      <c r="AH72" s="8">
        <f>'All Recyclables'!AB17/'Total WS'!AH57</f>
        <v>0.14138814286867948</v>
      </c>
      <c r="AI72" s="8">
        <f>'All Recyclables'!AC17/'Total WS'!AI57</f>
        <v>0.14487815569769064</v>
      </c>
      <c r="AJ72" s="8">
        <f>'All Recyclables'!AD17/'Total WS'!AJ57</f>
        <v>0.14039648574132749</v>
      </c>
      <c r="AK72" s="8">
        <f>'All Recyclables'!AE17/'Total WS'!AK57</f>
        <v>7.9284399263587588E-2</v>
      </c>
      <c r="AL72" s="8">
        <f>'All Recyclables'!AF17/'Total WS'!AL57</f>
        <v>7.289407693354942E-2</v>
      </c>
    </row>
    <row r="73" spans="1:38" ht="15" customHeight="1" x14ac:dyDescent="0.25">
      <c r="A73" s="3">
        <v>15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U73" s="8">
        <f>'All Recyclables'!O18/'Total WS'!U58</f>
        <v>0.13537238863872031</v>
      </c>
      <c r="V73" s="8">
        <f>'All Recyclables'!P18/'Total WS'!V58</f>
        <v>0.12365639705872494</v>
      </c>
      <c r="W73" s="8">
        <f>'All Recyclables'!Q18/'Total WS'!W58</f>
        <v>0.10670742010968824</v>
      </c>
      <c r="X73" s="8">
        <f>'All Recyclables'!R18/'Total WS'!X58</f>
        <v>0.10372699148821377</v>
      </c>
      <c r="Y73" s="8">
        <f>'All Recyclables'!S18/'Total WS'!Y58</f>
        <v>0.11604830994198244</v>
      </c>
      <c r="Z73" s="8">
        <f>'All Recyclables'!T18/'Total WS'!Z58</f>
        <v>0.12380861910642475</v>
      </c>
      <c r="AA73" s="8">
        <f>'All Recyclables'!U18/'Total WS'!AA58</f>
        <v>0.15473911424461412</v>
      </c>
      <c r="AB73" s="8">
        <f>'All Recyclables'!V18/'Total WS'!AB58</f>
        <v>0.10959334401855686</v>
      </c>
      <c r="AC73" s="8">
        <f>'All Recyclables'!W18/'Total WS'!AC58</f>
        <v>0.1326364017681412</v>
      </c>
      <c r="AD73" s="8">
        <f>'All Recyclables'!X18/'Total WS'!AD58</f>
        <v>0.13615454939903326</v>
      </c>
      <c r="AE73" s="8">
        <f>'All Recyclables'!Y18/'Total WS'!AE58</f>
        <v>0.13826150795100839</v>
      </c>
      <c r="AF73" s="8">
        <f>'All Recyclables'!Z18/'Total WS'!AF58</f>
        <v>0.16179613258591907</v>
      </c>
      <c r="AG73" s="8">
        <f>'All Recyclables'!AA18/'Total WS'!AG58</f>
        <v>0.15354588130555089</v>
      </c>
      <c r="AH73" s="8">
        <f>'All Recyclables'!AB18/'Total WS'!AH58</f>
        <v>0.11994970876454181</v>
      </c>
      <c r="AI73" s="8">
        <f>'All Recyclables'!AC18/'Total WS'!AI58</f>
        <v>0.12674441284542204</v>
      </c>
      <c r="AJ73" s="8">
        <f>'All Recyclables'!AD18/'Total WS'!AJ58</f>
        <v>0.14608126323897552</v>
      </c>
      <c r="AK73" s="8">
        <f>'All Recyclables'!AE18/'Total WS'!AK58</f>
        <v>7.6743187277961478E-2</v>
      </c>
      <c r="AL73" s="8">
        <f>'All Recyclables'!AF18/'Total WS'!AL58</f>
        <v>7.2820630713095205E-2</v>
      </c>
    </row>
    <row r="74" spans="1:38" ht="15" customHeight="1" x14ac:dyDescent="0.25">
      <c r="A74" s="3">
        <v>16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U74" s="8">
        <f>'All Recyclables'!O19/'Total WS'!U59</f>
        <v>0.13008745855721962</v>
      </c>
      <c r="V74" s="8">
        <f>'All Recyclables'!P19/'Total WS'!V59</f>
        <v>0.11881073023297158</v>
      </c>
      <c r="W74" s="8">
        <f>'All Recyclables'!Q19/'Total WS'!W59</f>
        <v>0.11268039110245302</v>
      </c>
      <c r="X74" s="8">
        <f>'All Recyclables'!R19/'Total WS'!X59</f>
        <v>0.10864668342940013</v>
      </c>
      <c r="Y74" s="8">
        <f>'All Recyclables'!S19/'Total WS'!Y59</f>
        <v>0.13051508957651517</v>
      </c>
      <c r="Z74" s="8">
        <f>'All Recyclables'!T19/'Total WS'!Z59</f>
        <v>0.15179363280028751</v>
      </c>
      <c r="AA74" s="8">
        <f>'All Recyclables'!U19/'Total WS'!AA59</f>
        <v>0.12852536012045215</v>
      </c>
      <c r="AB74" s="8">
        <f>'All Recyclables'!V19/'Total WS'!AB59</f>
        <v>0.12063921108520341</v>
      </c>
      <c r="AC74" s="8">
        <f>'All Recyclables'!W19/'Total WS'!AC59</f>
        <v>0.1210918857726329</v>
      </c>
      <c r="AD74" s="8">
        <f>'All Recyclables'!X19/'Total WS'!AD59</f>
        <v>0.11786640574963543</v>
      </c>
      <c r="AE74" s="8">
        <f>'All Recyclables'!Y19/'Total WS'!AE59</f>
        <v>0.11482390568634014</v>
      </c>
      <c r="AF74" s="8">
        <f>'All Recyclables'!Z19/'Total WS'!AF59</f>
        <v>0.14050466352949126</v>
      </c>
      <c r="AG74" s="8">
        <f>'All Recyclables'!AA19/'Total WS'!AG59</f>
        <v>0.13997649693257211</v>
      </c>
      <c r="AH74" s="8">
        <f>'All Recyclables'!AB19/'Total WS'!AH59</f>
        <v>0.14090789490170527</v>
      </c>
      <c r="AI74" s="8">
        <f>'All Recyclables'!AC19/'Total WS'!AI59</f>
        <v>0.14715184167441994</v>
      </c>
      <c r="AJ74" s="8">
        <f>'All Recyclables'!AD19/'Total WS'!AJ59</f>
        <v>0.14114320477777684</v>
      </c>
      <c r="AK74" s="8">
        <f>'All Recyclables'!AE19/'Total WS'!AK59</f>
        <v>8.0989523577643066E-2</v>
      </c>
      <c r="AL74" s="8">
        <f>'All Recyclables'!AF19/'Total WS'!AL59</f>
        <v>7.6988225734621968E-2</v>
      </c>
    </row>
    <row r="75" spans="1:38" ht="15" customHeight="1" x14ac:dyDescent="0.25">
      <c r="A75" s="3">
        <v>17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U75" s="8">
        <f>'All Recyclables'!O20/'Total WS'!U60</f>
        <v>0.12032886293037703</v>
      </c>
      <c r="V75" s="8">
        <f>'All Recyclables'!P20/'Total WS'!V60</f>
        <v>0.11129357832968287</v>
      </c>
      <c r="W75" s="8">
        <f>'All Recyclables'!Q20/'Total WS'!W60</f>
        <v>0.10591808207882063</v>
      </c>
      <c r="X75" s="8">
        <f>'All Recyclables'!R20/'Total WS'!X60</f>
        <v>9.8025516806752741E-2</v>
      </c>
      <c r="Y75" s="8">
        <f>'All Recyclables'!S20/'Total WS'!Y60</f>
        <v>0.10787673535621591</v>
      </c>
      <c r="Z75" s="8">
        <f>'All Recyclables'!T20/'Total WS'!Z60</f>
        <v>0.11756658792429812</v>
      </c>
      <c r="AA75" s="8">
        <f>'All Recyclables'!U20/'Total WS'!AA60</f>
        <v>0.11520934242893008</v>
      </c>
      <c r="AB75" s="8">
        <f>'All Recyclables'!V20/'Total WS'!AB60</f>
        <v>0.12276055522425328</v>
      </c>
      <c r="AC75" s="8">
        <f>'All Recyclables'!W20/'Total WS'!AC60</f>
        <v>0.13212899872887204</v>
      </c>
      <c r="AD75" s="8">
        <f>'All Recyclables'!X20/'Total WS'!AD60</f>
        <v>0.13026823609614496</v>
      </c>
      <c r="AE75" s="8">
        <f>'All Recyclables'!Y20/'Total WS'!AE60</f>
        <v>0.12615896023416745</v>
      </c>
      <c r="AF75" s="8">
        <f>'All Recyclables'!Z20/'Total WS'!AF60</f>
        <v>0.15112769398087988</v>
      </c>
      <c r="AG75" s="8">
        <f>'All Recyclables'!AA20/'Total WS'!AG60</f>
        <v>0.15400063611620096</v>
      </c>
      <c r="AH75" s="8">
        <f>'All Recyclables'!AB20/'Total WS'!AH60</f>
        <v>0.15989828765434708</v>
      </c>
      <c r="AI75" s="8">
        <f>'All Recyclables'!AC20/'Total WS'!AI60</f>
        <v>0.1556765558016551</v>
      </c>
      <c r="AJ75" s="8">
        <f>'All Recyclables'!AD20/'Total WS'!AJ60</f>
        <v>0.14298146077270535</v>
      </c>
      <c r="AK75" s="8">
        <f>'All Recyclables'!AE20/'Total WS'!AK60</f>
        <v>8.435906071255915E-2</v>
      </c>
      <c r="AL75" s="8">
        <f>'All Recyclables'!AF20/'Total WS'!AL60</f>
        <v>8.2365095108085373E-2</v>
      </c>
    </row>
    <row r="76" spans="1:38" ht="15" customHeight="1" x14ac:dyDescent="0.25">
      <c r="A76" s="3">
        <v>18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U76" s="8">
        <f>'All Recyclables'!O21/'Total WS'!U61</f>
        <v>0.1126487862780291</v>
      </c>
      <c r="V76" s="8">
        <f>'All Recyclables'!P21/'Total WS'!V61</f>
        <v>0.10667544732188255</v>
      </c>
      <c r="W76" s="8">
        <f>'All Recyclables'!Q21/'Total WS'!W61</f>
        <v>0.10527848467133616</v>
      </c>
      <c r="X76" s="8">
        <f>'All Recyclables'!R21/'Total WS'!X61</f>
        <v>0.10621889228948332</v>
      </c>
      <c r="Y76" s="8">
        <f>'All Recyclables'!S21/'Total WS'!Y61</f>
        <v>0.12557211211120026</v>
      </c>
      <c r="Z76" s="8">
        <f>'All Recyclables'!T21/'Total WS'!Z61</f>
        <v>0.12852584940643891</v>
      </c>
      <c r="AA76" s="8">
        <f>'All Recyclables'!U21/'Total WS'!AA61</f>
        <v>0.11461581604038136</v>
      </c>
      <c r="AB76" s="8">
        <f>'All Recyclables'!V21/'Total WS'!AB61</f>
        <v>0.11265706319937517</v>
      </c>
      <c r="AC76" s="8">
        <f>'All Recyclables'!W21/'Total WS'!AC61</f>
        <v>0.12178132999804255</v>
      </c>
      <c r="AD76" s="8">
        <f>'All Recyclables'!X21/'Total WS'!AD61</f>
        <v>0.11525347039074862</v>
      </c>
      <c r="AE76" s="8">
        <f>'All Recyclables'!Y21/'Total WS'!AE61</f>
        <v>0.10938954573036291</v>
      </c>
      <c r="AF76" s="8">
        <f>'All Recyclables'!Z21/'Total WS'!AF61</f>
        <v>0.13993045065340828</v>
      </c>
      <c r="AG76" s="8">
        <f>'All Recyclables'!AA21/'Total WS'!AG61</f>
        <v>0.13851817294185731</v>
      </c>
      <c r="AH76" s="8">
        <f>'All Recyclables'!AB21/'Total WS'!AH61</f>
        <v>0.14191251466897703</v>
      </c>
      <c r="AI76" s="8">
        <f>'All Recyclables'!AC21/'Total WS'!AI61</f>
        <v>0.137282918089567</v>
      </c>
      <c r="AJ76" s="8">
        <f>'All Recyclables'!AD21/'Total WS'!AJ61</f>
        <v>0.13037786018640798</v>
      </c>
      <c r="AK76" s="8">
        <f>'All Recyclables'!AE21/'Total WS'!AK61</f>
        <v>2.1492693384833408E-2</v>
      </c>
      <c r="AL76" s="8">
        <f>'All Recyclables'!AF21/'Total WS'!AL61</f>
        <v>1.8505792706282078E-2</v>
      </c>
    </row>
    <row r="77" spans="1:38" ht="15" customHeight="1" x14ac:dyDescent="0.25">
      <c r="A77" s="3">
        <v>19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U77" s="8">
        <f>'All Recyclables'!O22/'Total WS'!U62</f>
        <v>7.35020446750069E-2</v>
      </c>
      <c r="V77" s="8">
        <f>'All Recyclables'!P22/'Total WS'!V62</f>
        <v>7.286869943995021E-2</v>
      </c>
      <c r="W77" s="8">
        <f>'All Recyclables'!Q22/'Total WS'!W62</f>
        <v>0.10059830982034497</v>
      </c>
      <c r="X77" s="8">
        <f>'All Recyclables'!R22/'Total WS'!X62</f>
        <v>0.1038031161751248</v>
      </c>
      <c r="Y77" s="8">
        <f>'All Recyclables'!S22/'Total WS'!Y62</f>
        <v>0.12252078579202831</v>
      </c>
      <c r="Z77" s="8">
        <f>'All Recyclables'!T22/'Total WS'!Z62</f>
        <v>0.13270288564537644</v>
      </c>
      <c r="AA77" s="8">
        <f>'All Recyclables'!U22/'Total WS'!AA62</f>
        <v>0.10625207811739629</v>
      </c>
      <c r="AB77" s="8">
        <f>'All Recyclables'!V22/'Total WS'!AB62</f>
        <v>9.2101660086082004E-2</v>
      </c>
      <c r="AC77" s="8">
        <f>'All Recyclables'!W22/'Total WS'!AC62</f>
        <v>0.11602705333811551</v>
      </c>
      <c r="AD77" s="8">
        <f>'All Recyclables'!X22/'Total WS'!AD62</f>
        <v>0.11191248483325034</v>
      </c>
      <c r="AE77" s="8">
        <f>'All Recyclables'!Y22/'Total WS'!AE62</f>
        <v>0.10853979556454173</v>
      </c>
      <c r="AF77" s="8">
        <f>'All Recyclables'!Z22/'Total WS'!AF62</f>
        <v>0.13466118207404201</v>
      </c>
      <c r="AG77" s="8">
        <f>'All Recyclables'!AA22/'Total WS'!AG62</f>
        <v>0.13546338935071667</v>
      </c>
      <c r="AH77" s="8">
        <f>'All Recyclables'!AB22/'Total WS'!AH62</f>
        <v>0.14014069348778962</v>
      </c>
      <c r="AI77" s="8">
        <f>'All Recyclables'!AC22/'Total WS'!AI62</f>
        <v>0.13835775872307071</v>
      </c>
      <c r="AJ77" s="8">
        <f>'All Recyclables'!AD22/'Total WS'!AJ62</f>
        <v>0.13824218316735862</v>
      </c>
      <c r="AK77" s="8">
        <f>'All Recyclables'!AE22/'Total WS'!AK62</f>
        <v>7.4041742543448655E-2</v>
      </c>
      <c r="AL77" s="8">
        <f>'All Recyclables'!AF22/'Total WS'!AL62</f>
        <v>6.0473692961110027E-2</v>
      </c>
    </row>
    <row r="78" spans="1:38" ht="15" customHeight="1" x14ac:dyDescent="0.25">
      <c r="A78" s="3">
        <v>20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U78" s="8">
        <f>'All Recyclables'!O23/'Total WS'!U63</f>
        <v>0.1140138760803826</v>
      </c>
      <c r="V78" s="8">
        <f>'All Recyclables'!P23/'Total WS'!V63</f>
        <v>0.11070446528921531</v>
      </c>
      <c r="W78" s="8">
        <f>'All Recyclables'!Q23/'Total WS'!W63</f>
        <v>9.7900641483457007E-2</v>
      </c>
      <c r="X78" s="8">
        <f>'All Recyclables'!R23/'Total WS'!X63</f>
        <v>9.3710320168901684E-2</v>
      </c>
      <c r="Y78" s="8">
        <f>'All Recyclables'!S23/'Total WS'!Y63</f>
        <v>8.9279124214305325E-2</v>
      </c>
      <c r="Z78" s="8">
        <f>'All Recyclables'!T23/'Total WS'!Z63</f>
        <v>0.10060969030445464</v>
      </c>
      <c r="AA78" s="8">
        <f>'All Recyclables'!U23/'Total WS'!AA63</f>
        <v>0.10785721369223937</v>
      </c>
      <c r="AB78" s="8">
        <f>'All Recyclables'!V23/'Total WS'!AB63</f>
        <v>0.11450865652972009</v>
      </c>
      <c r="AC78" s="8">
        <f>'All Recyclables'!W23/'Total WS'!AC63</f>
        <v>0.11257864726186752</v>
      </c>
      <c r="AD78" s="8">
        <f>'All Recyclables'!X23/'Total WS'!AD63</f>
        <v>0.11503415110577753</v>
      </c>
      <c r="AE78" s="8">
        <f>'All Recyclables'!Y23/'Total WS'!AE63</f>
        <v>0.11059323828460538</v>
      </c>
      <c r="AF78" s="8">
        <f>'All Recyclables'!Z23/'Total WS'!AF63</f>
        <v>0.13965754423994831</v>
      </c>
      <c r="AG78" s="8">
        <f>'All Recyclables'!AA23/'Total WS'!AG63</f>
        <v>0.1398894359963746</v>
      </c>
      <c r="AH78" s="8">
        <f>'All Recyclables'!AB23/'Total WS'!AH63</f>
        <v>0.14009264274168565</v>
      </c>
      <c r="AI78" s="8">
        <f>'All Recyclables'!AC23/'Total WS'!AI63</f>
        <v>0.14148188490365413</v>
      </c>
      <c r="AJ78" s="8">
        <f>'All Recyclables'!AD23/'Total WS'!AJ63</f>
        <v>0.13467126021326978</v>
      </c>
      <c r="AK78" s="8">
        <f>'All Recyclables'!AE23/'Total WS'!AK63</f>
        <v>9.9781140589196543E-2</v>
      </c>
      <c r="AL78" s="8">
        <f>'All Recyclables'!AF23/'Total WS'!AL63</f>
        <v>7.8764926301461008E-2</v>
      </c>
    </row>
    <row r="79" spans="1:38" ht="15" customHeight="1" x14ac:dyDescent="0.25">
      <c r="A79" s="3">
        <v>21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U79" s="8">
        <f>'All Recyclables'!O24/'Total WS'!U64</f>
        <v>0.13089591278385374</v>
      </c>
      <c r="V79" s="8">
        <f>'All Recyclables'!P24/'Total WS'!V64</f>
        <v>0.13464256078855388</v>
      </c>
      <c r="W79" s="8">
        <f>'All Recyclables'!Q24/'Total WS'!W64</f>
        <v>0.11514916752554144</v>
      </c>
      <c r="X79" s="8">
        <f>'All Recyclables'!R24/'Total WS'!X64</f>
        <v>0.10135854636217503</v>
      </c>
      <c r="Y79" s="8">
        <f>'All Recyclables'!S24/'Total WS'!Y64</f>
        <v>0.10143049894720134</v>
      </c>
      <c r="Z79" s="8">
        <f>'All Recyclables'!T24/'Total WS'!Z64</f>
        <v>0.10487030852719062</v>
      </c>
      <c r="AA79" s="8">
        <f>'All Recyclables'!U24/'Total WS'!AA64</f>
        <v>8.4171546949416767E-2</v>
      </c>
      <c r="AB79" s="8">
        <f>'All Recyclables'!V24/'Total WS'!AB64</f>
        <v>8.5547186612990031E-2</v>
      </c>
      <c r="AC79" s="8">
        <f>'All Recyclables'!W24/'Total WS'!AC64</f>
        <v>9.5707547059824802E-2</v>
      </c>
      <c r="AD79" s="8">
        <f>'All Recyclables'!X24/'Total WS'!AD64</f>
        <v>9.3412906333337251E-2</v>
      </c>
      <c r="AE79" s="8">
        <f>'All Recyclables'!Y24/'Total WS'!AE64</f>
        <v>9.7828041543747787E-2</v>
      </c>
      <c r="AF79" s="8">
        <f>'All Recyclables'!Z24/'Total WS'!AF64</f>
        <v>0.1232208628918602</v>
      </c>
      <c r="AG79" s="8">
        <f>'All Recyclables'!AA24/'Total WS'!AG64</f>
        <v>0.12052351197155649</v>
      </c>
      <c r="AH79" s="8">
        <f>'All Recyclables'!AB24/'Total WS'!AH64</f>
        <v>0.1220973000568531</v>
      </c>
      <c r="AI79" s="8">
        <f>'All Recyclables'!AC24/'Total WS'!AI64</f>
        <v>0.1272430370366982</v>
      </c>
      <c r="AJ79" s="8">
        <f>'All Recyclables'!AD24/'Total WS'!AJ64</f>
        <v>0.13064092794852256</v>
      </c>
      <c r="AK79" s="8">
        <f>'All Recyclables'!AE24/'Total WS'!AK64</f>
        <v>7.5602657089876305E-2</v>
      </c>
      <c r="AL79" s="8">
        <f>'All Recyclables'!AF24/'Total WS'!AL64</f>
        <v>7.5160480224833709E-2</v>
      </c>
    </row>
    <row r="80" spans="1:38" ht="15" customHeight="1" x14ac:dyDescent="0.25">
      <c r="A80" s="3">
        <v>22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U80" s="8">
        <f>'All Recyclables'!O25/'Total WS'!U65</f>
        <v>9.4652301122641419E-2</v>
      </c>
      <c r="V80" s="8">
        <f>'All Recyclables'!P25/'Total WS'!V65</f>
        <v>8.275188850676557E-2</v>
      </c>
      <c r="W80" s="8">
        <f>'All Recyclables'!Q25/'Total WS'!W65</f>
        <v>7.9391420423518003E-2</v>
      </c>
      <c r="X80" s="8">
        <f>'All Recyclables'!R25/'Total WS'!X65</f>
        <v>7.4358963184417856E-2</v>
      </c>
      <c r="Y80" s="8">
        <f>'All Recyclables'!S25/'Total WS'!Y65</f>
        <v>9.6488071502903117E-2</v>
      </c>
      <c r="Z80" s="8">
        <f>'All Recyclables'!T25/'Total WS'!Z65</f>
        <v>9.5025788967567082E-2</v>
      </c>
      <c r="AA80" s="8">
        <f>'All Recyclables'!U25/'Total WS'!AA65</f>
        <v>9.4925440539155664E-2</v>
      </c>
      <c r="AB80" s="8">
        <f>'All Recyclables'!V25/'Total WS'!AB65</f>
        <v>0.11122307980059393</v>
      </c>
      <c r="AC80" s="8">
        <f>'All Recyclables'!W25/'Total WS'!AC65</f>
        <v>9.8404290867014077E-2</v>
      </c>
      <c r="AD80" s="8">
        <f>'All Recyclables'!X25/'Total WS'!AD65</f>
        <v>9.9391110719722217E-2</v>
      </c>
      <c r="AE80" s="8">
        <f>'All Recyclables'!Y25/'Total WS'!AE65</f>
        <v>9.1770580556289685E-2</v>
      </c>
      <c r="AF80" s="8">
        <f>'All Recyclables'!Z25/'Total WS'!AF65</f>
        <v>0.13750519906390071</v>
      </c>
      <c r="AG80" s="8">
        <f>'All Recyclables'!AA25/'Total WS'!AG65</f>
        <v>0.12456273960578797</v>
      </c>
      <c r="AH80" s="8">
        <f>'All Recyclables'!AB25/'Total WS'!AH65</f>
        <v>0.12904287802266182</v>
      </c>
      <c r="AI80" s="8">
        <f>'All Recyclables'!AC25/'Total WS'!AI65</f>
        <v>0.13714186973259246</v>
      </c>
      <c r="AJ80" s="8">
        <f>'All Recyclables'!AD25/'Total WS'!AJ65</f>
        <v>0.13018929410235153</v>
      </c>
      <c r="AK80" s="8">
        <f>'All Recyclables'!AE25/'Total WS'!AK65</f>
        <v>7.797114453706111E-2</v>
      </c>
      <c r="AL80" s="8">
        <f>'All Recyclables'!AF25/'Total WS'!AL65</f>
        <v>7.4862141813552163E-2</v>
      </c>
    </row>
    <row r="81" spans="1:38" ht="15" customHeight="1" x14ac:dyDescent="0.25">
      <c r="A81" s="3">
        <v>23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U81" s="8">
        <f>'All Recyclables'!O26/'Total WS'!U66</f>
        <v>6.0814467222381707E-2</v>
      </c>
      <c r="V81" s="8">
        <f>'All Recyclables'!P26/'Total WS'!V66</f>
        <v>6.0618787282409915E-2</v>
      </c>
      <c r="W81" s="8">
        <f>'All Recyclables'!Q26/'Total WS'!W66</f>
        <v>5.5712042517212228E-2</v>
      </c>
      <c r="X81" s="8">
        <f>'All Recyclables'!R26/'Total WS'!X66</f>
        <v>5.8978601677090063E-2</v>
      </c>
      <c r="Y81" s="8">
        <f>'All Recyclables'!S26/'Total WS'!Y66</f>
        <v>6.8376963605848995E-2</v>
      </c>
      <c r="Z81" s="8">
        <f>'All Recyclables'!T26/'Total WS'!Z66</f>
        <v>6.4787717910876272E-2</v>
      </c>
      <c r="AA81" s="8">
        <f>'All Recyclables'!U26/'Total WS'!AA66</f>
        <v>6.6522389234280319E-2</v>
      </c>
      <c r="AB81" s="8">
        <f>'All Recyclables'!V26/'Total WS'!AB66</f>
        <v>7.9114379729823422E-2</v>
      </c>
      <c r="AC81" s="8">
        <f>'All Recyclables'!W26/'Total WS'!AC66</f>
        <v>8.7882578469397662E-2</v>
      </c>
      <c r="AD81" s="8">
        <f>'All Recyclables'!X26/'Total WS'!AD66</f>
        <v>9.6660589301250766E-2</v>
      </c>
      <c r="AE81" s="8">
        <f>'All Recyclables'!Y26/'Total WS'!AE66</f>
        <v>9.5700381085378261E-2</v>
      </c>
      <c r="AF81" s="8">
        <f>'All Recyclables'!Z26/'Total WS'!AF66</f>
        <v>9.7115882155990846E-2</v>
      </c>
      <c r="AG81" s="8">
        <f>'All Recyclables'!AA26/'Total WS'!AG66</f>
        <v>9.2995990525466116E-2</v>
      </c>
      <c r="AH81" s="8">
        <f>'All Recyclables'!AB26/'Total WS'!AH66</f>
        <v>9.4366967177604025E-2</v>
      </c>
      <c r="AI81" s="8">
        <f>'All Recyclables'!AC26/'Total WS'!AI66</f>
        <v>9.7069644388867657E-2</v>
      </c>
      <c r="AJ81" s="8">
        <f>'All Recyclables'!AD26/'Total WS'!AJ66</f>
        <v>0.10350549835187942</v>
      </c>
      <c r="AK81" s="8">
        <f>'All Recyclables'!AE26/'Total WS'!AK66</f>
        <v>2.1942796715189766E-2</v>
      </c>
      <c r="AL81" s="8">
        <f>'All Recyclables'!AF26/'Total WS'!AL66</f>
        <v>2.296871326057786E-2</v>
      </c>
    </row>
    <row r="82" spans="1:38" ht="15" customHeight="1" x14ac:dyDescent="0.25">
      <c r="A82" s="3">
        <v>24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U82" s="8">
        <f>'All Recyclables'!O27/'Total WS'!U67</f>
        <v>0.28193441010704695</v>
      </c>
      <c r="V82" s="8">
        <f>'All Recyclables'!P27/'Total WS'!V67</f>
        <v>0.12256720692573066</v>
      </c>
      <c r="W82" s="8">
        <f>'All Recyclables'!Q27/'Total WS'!W67</f>
        <v>0.10591743284422347</v>
      </c>
      <c r="X82" s="8">
        <f>'All Recyclables'!R27/'Total WS'!X67</f>
        <v>9.589774632147513E-2</v>
      </c>
      <c r="Y82" s="8">
        <f>'All Recyclables'!S27/'Total WS'!Y67</f>
        <v>0.11274836971496799</v>
      </c>
      <c r="Z82" s="8">
        <f>'All Recyclables'!T27/'Total WS'!Z67</f>
        <v>0.11328263374065341</v>
      </c>
      <c r="AA82" s="8">
        <f>'All Recyclables'!U27/'Total WS'!AA67</f>
        <v>0.14798579206292298</v>
      </c>
      <c r="AB82" s="8">
        <f>'All Recyclables'!V27/'Total WS'!AB67</f>
        <v>0.15434537532627135</v>
      </c>
      <c r="AC82" s="8">
        <f>'All Recyclables'!W27/'Total WS'!AC67</f>
        <v>0.15749283874774808</v>
      </c>
      <c r="AD82" s="8">
        <f>'All Recyclables'!X27/'Total WS'!AD67</f>
        <v>0.17449229227458957</v>
      </c>
      <c r="AE82" s="8">
        <f>'All Recyclables'!Y27/'Total WS'!AE67</f>
        <v>0.16756918021799277</v>
      </c>
      <c r="AF82" s="8">
        <f>'All Recyclables'!Z27/'Total WS'!AF67</f>
        <v>0.22020565921595731</v>
      </c>
      <c r="AG82" s="8">
        <f>'All Recyclables'!AA27/'Total WS'!AG67</f>
        <v>0.16166262374614832</v>
      </c>
      <c r="AH82" s="8">
        <f>'All Recyclables'!AB27/'Total WS'!AH67</f>
        <v>0.17219304919006179</v>
      </c>
      <c r="AI82" s="8">
        <f>'All Recyclables'!AC27/'Total WS'!AI67</f>
        <v>0.1600048939096777</v>
      </c>
      <c r="AJ82" s="8">
        <f>'All Recyclables'!AD27/'Total WS'!AJ67</f>
        <v>0.15710008504491069</v>
      </c>
      <c r="AK82" s="8">
        <f>'All Recyclables'!AE27/'Total WS'!AK67</f>
        <v>0.10763124519474035</v>
      </c>
      <c r="AL82" s="8">
        <f>'All Recyclables'!AF27/'Total WS'!AL67</f>
        <v>0.10296961775264818</v>
      </c>
    </row>
    <row r="83" spans="1:38" ht="15" customHeight="1" x14ac:dyDescent="0.25">
      <c r="A83" s="3">
        <v>25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U83" s="8">
        <f>'All Recyclables'!O28/'Total WS'!U68</f>
        <v>0.12751646752319526</v>
      </c>
      <c r="V83" s="8">
        <f>'All Recyclables'!P28/'Total WS'!V68</f>
        <v>0.11606227409947383</v>
      </c>
      <c r="W83" s="8">
        <f>'All Recyclables'!Q28/'Total WS'!W68</f>
        <v>0.12306138145584372</v>
      </c>
      <c r="X83" s="8">
        <f>'All Recyclables'!R28/'Total WS'!X68</f>
        <v>0.1199690302361722</v>
      </c>
      <c r="Y83" s="8">
        <f>'All Recyclables'!S28/'Total WS'!Y68</f>
        <v>0.12314677978551229</v>
      </c>
      <c r="Z83" s="8">
        <f>'All Recyclables'!T28/'Total WS'!Z68</f>
        <v>0.13756025577963601</v>
      </c>
      <c r="AA83" s="8">
        <f>'All Recyclables'!U28/'Total WS'!AA68</f>
        <v>8.3002823752810997E-2</v>
      </c>
      <c r="AB83" s="8">
        <f>'All Recyclables'!V28/'Total WS'!AB68</f>
        <v>9.587871818972063E-2</v>
      </c>
      <c r="AC83" s="8">
        <f>'All Recyclables'!W28/'Total WS'!AC68</f>
        <v>9.5663475370802123E-2</v>
      </c>
      <c r="AD83" s="8">
        <f>'All Recyclables'!X28/'Total WS'!AD68</f>
        <v>0.10573013527882091</v>
      </c>
      <c r="AE83" s="8">
        <f>'All Recyclables'!Y28/'Total WS'!AE68</f>
        <v>0.12334515862686653</v>
      </c>
      <c r="AF83" s="8">
        <f>'All Recyclables'!Z28/'Total WS'!AF68</f>
        <v>0.13323047390091408</v>
      </c>
      <c r="AG83" s="8">
        <f>'All Recyclables'!AA28/'Total WS'!AG68</f>
        <v>0.1216283053896937</v>
      </c>
      <c r="AH83" s="8">
        <f>'All Recyclables'!AB28/'Total WS'!AH68</f>
        <v>0.13306559367197821</v>
      </c>
      <c r="AI83" s="8">
        <f>'All Recyclables'!AC28/'Total WS'!AI68</f>
        <v>0.13722739194481373</v>
      </c>
      <c r="AJ83" s="8">
        <f>'All Recyclables'!AD28/'Total WS'!AJ68</f>
        <v>0.13721637953574853</v>
      </c>
      <c r="AK83" s="8">
        <f>'All Recyclables'!AE28/'Total WS'!AK68</f>
        <v>8.6147541133304972E-2</v>
      </c>
      <c r="AL83" s="8">
        <f>'All Recyclables'!AF28/'Total WS'!AL68</f>
        <v>6.9515447220378543E-2</v>
      </c>
    </row>
    <row r="84" spans="1:38" ht="15" customHeight="1" x14ac:dyDescent="0.25">
      <c r="A84" s="3">
        <v>26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U84" s="8">
        <f>'All Recyclables'!O29/'Total WS'!U69</f>
        <v>0.13807321146201249</v>
      </c>
      <c r="V84" s="8">
        <f>'All Recyclables'!P29/'Total WS'!V69</f>
        <v>0.12800262640130219</v>
      </c>
      <c r="W84" s="8">
        <f>'All Recyclables'!Q29/'Total WS'!W69</f>
        <v>0.12389721936562674</v>
      </c>
      <c r="X84" s="8">
        <f>'All Recyclables'!R29/'Total WS'!X69</f>
        <v>0.12228210783616383</v>
      </c>
      <c r="Y84" s="8">
        <f>'All Recyclables'!S29/'Total WS'!Y69</f>
        <v>0.13266222202599082</v>
      </c>
      <c r="Z84" s="8">
        <f>'All Recyclables'!T29/'Total WS'!Z69</f>
        <v>0.13676896586650461</v>
      </c>
      <c r="AA84" s="8">
        <f>'All Recyclables'!U29/'Total WS'!AA69</f>
        <v>0.12442559409170312</v>
      </c>
      <c r="AB84" s="8">
        <f>'All Recyclables'!V29/'Total WS'!AB69</f>
        <v>0.12893766914761987</v>
      </c>
      <c r="AC84" s="8">
        <f>'All Recyclables'!W29/'Total WS'!AC69</f>
        <v>0.13611568202006669</v>
      </c>
      <c r="AD84" s="8">
        <f>'All Recyclables'!X29/'Total WS'!AD69</f>
        <v>0.12424316828589126</v>
      </c>
      <c r="AE84" s="8">
        <f>'All Recyclables'!Y29/'Total WS'!AE69</f>
        <v>0.12575652065194159</v>
      </c>
      <c r="AF84" s="8">
        <f>'All Recyclables'!Z29/'Total WS'!AF69</f>
        <v>0.15483328307286587</v>
      </c>
      <c r="AG84" s="8">
        <f>'All Recyclables'!AA29/'Total WS'!AG69</f>
        <v>0.15527274689094353</v>
      </c>
      <c r="AH84" s="8">
        <f>'All Recyclables'!AB29/'Total WS'!AH69</f>
        <v>0.15416071878411286</v>
      </c>
      <c r="AI84" s="8">
        <f>'All Recyclables'!AC29/'Total WS'!AI69</f>
        <v>0.16242570397838255</v>
      </c>
      <c r="AJ84" s="8">
        <f>'All Recyclables'!AD29/'Total WS'!AJ69</f>
        <v>0.15654495185432357</v>
      </c>
      <c r="AK84" s="8">
        <f>'All Recyclables'!AE29/'Total WS'!AK69</f>
        <v>9.0829546614036985E-2</v>
      </c>
      <c r="AL84" s="8">
        <f>'All Recyclables'!AF29/'Total WS'!AL69</f>
        <v>8.1457454241645882E-2</v>
      </c>
    </row>
    <row r="85" spans="1:38" ht="15" customHeight="1" x14ac:dyDescent="0.25">
      <c r="A85" s="3">
        <v>27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U85" s="8">
        <f>'All Recyclables'!O30/'Total WS'!U70</f>
        <v>0.12611188675380883</v>
      </c>
      <c r="V85" s="8">
        <f>'All Recyclables'!P30/'Total WS'!V70</f>
        <v>0.11965075457800707</v>
      </c>
      <c r="W85" s="8">
        <f>'All Recyclables'!Q30/'Total WS'!W70</f>
        <v>0.11734813175164847</v>
      </c>
      <c r="X85" s="8">
        <f>'All Recyclables'!R30/'Total WS'!X70</f>
        <v>0.11192121543706071</v>
      </c>
      <c r="Y85" s="8">
        <f>'All Recyclables'!S30/'Total WS'!Y70</f>
        <v>0.1229132350604938</v>
      </c>
      <c r="Z85" s="8">
        <f>'All Recyclables'!T30/'Total WS'!Z70</f>
        <v>0.12567288642787869</v>
      </c>
      <c r="AA85" s="8">
        <f>'All Recyclables'!U30/'Total WS'!AA70</f>
        <v>0.13401263309664249</v>
      </c>
      <c r="AB85" s="8">
        <f>'All Recyclables'!V30/'Total WS'!AB70</f>
        <v>0.12950857704327415</v>
      </c>
      <c r="AC85" s="8">
        <f>'All Recyclables'!W30/'Total WS'!AC70</f>
        <v>0.13992922441757594</v>
      </c>
      <c r="AD85" s="8">
        <f>'All Recyclables'!X30/'Total WS'!AD70</f>
        <v>0.12902329514567015</v>
      </c>
      <c r="AE85" s="8">
        <f>'All Recyclables'!Y30/'Total WS'!AE70</f>
        <v>0.11404644539379999</v>
      </c>
      <c r="AF85" s="8">
        <f>'All Recyclables'!Z30/'Total WS'!AF70</f>
        <v>0.15517008908683566</v>
      </c>
      <c r="AG85" s="8">
        <f>'All Recyclables'!AA30/'Total WS'!AG70</f>
        <v>0.15883720336168797</v>
      </c>
      <c r="AH85" s="8">
        <f>'All Recyclables'!AB30/'Total WS'!AH70</f>
        <v>0.15940910812853168</v>
      </c>
      <c r="AI85" s="8">
        <f>'All Recyclables'!AC30/'Total WS'!AI70</f>
        <v>0.16388906262925443</v>
      </c>
      <c r="AJ85" s="8">
        <f>'All Recyclables'!AD30/'Total WS'!AJ70</f>
        <v>0.1595846369062611</v>
      </c>
      <c r="AK85" s="8">
        <f>'All Recyclables'!AE30/'Total WS'!AK70</f>
        <v>0.1150418060657496</v>
      </c>
      <c r="AL85" s="8">
        <f>'All Recyclables'!AF30/'Total WS'!AL70</f>
        <v>9.2583267513421719E-2</v>
      </c>
    </row>
    <row r="86" spans="1:38" ht="15" customHeight="1" x14ac:dyDescent="0.25">
      <c r="A86" s="3">
        <v>28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U86" s="8">
        <f>'All Recyclables'!O31/'Total WS'!U71</f>
        <v>0.10166821446747783</v>
      </c>
      <c r="V86" s="8">
        <f>'All Recyclables'!P31/'Total WS'!V71</f>
        <v>9.3611438058633409E-2</v>
      </c>
      <c r="W86" s="8">
        <f>'All Recyclables'!Q31/'Total WS'!W71</f>
        <v>9.3527805013788629E-2</v>
      </c>
      <c r="X86" s="8">
        <f>'All Recyclables'!R31/'Total WS'!X71</f>
        <v>8.6297974246390116E-2</v>
      </c>
      <c r="Y86" s="8">
        <f>'All Recyclables'!S31/'Total WS'!Y71</f>
        <v>9.4397332200710879E-2</v>
      </c>
      <c r="Z86" s="8">
        <f>'All Recyclables'!T31/'Total WS'!Z71</f>
        <v>9.6095785289299157E-2</v>
      </c>
      <c r="AA86" s="8">
        <f>'All Recyclables'!U31/'Total WS'!AA71</f>
        <v>8.9687175911549136E-2</v>
      </c>
      <c r="AB86" s="8">
        <f>'All Recyclables'!V31/'Total WS'!AB71</f>
        <v>8.772209963999536E-2</v>
      </c>
      <c r="AC86" s="8">
        <f>'All Recyclables'!W31/'Total WS'!AC71</f>
        <v>9.535578075623842E-2</v>
      </c>
      <c r="AD86" s="8">
        <f>'All Recyclables'!X31/'Total WS'!AD71</f>
        <v>9.4023120198592811E-2</v>
      </c>
      <c r="AE86" s="8">
        <f>'All Recyclables'!Y31/'Total WS'!AE71</f>
        <v>8.8872058823529401E-2</v>
      </c>
      <c r="AF86" s="8">
        <f>'All Recyclables'!Z31/'Total WS'!AF71</f>
        <v>0.11296748674696371</v>
      </c>
      <c r="AG86" s="8">
        <f>'All Recyclables'!AA31/'Total WS'!AG71</f>
        <v>0.11263183077812555</v>
      </c>
      <c r="AH86" s="8">
        <f>'All Recyclables'!AB31/'Total WS'!AH71</f>
        <v>0.11758785850624794</v>
      </c>
      <c r="AI86" s="8">
        <f>'All Recyclables'!AC31/'Total WS'!AI71</f>
        <v>0.11722520885922201</v>
      </c>
      <c r="AJ86" s="8">
        <f>'All Recyclables'!AD31/'Total WS'!AJ71</f>
        <v>0.11208136005483094</v>
      </c>
      <c r="AK86" s="8">
        <f>'All Recyclables'!AE31/'Total WS'!AK71</f>
        <v>9.794840454002357E-2</v>
      </c>
      <c r="AL86" s="8">
        <f>'All Recyclables'!AF31/'Total WS'!AL71</f>
        <v>0.10003437446106594</v>
      </c>
    </row>
    <row r="87" spans="1:38" ht="15" customHeight="1" x14ac:dyDescent="0.25">
      <c r="A87" s="3">
        <v>29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U87" s="8">
        <f>'All Recyclables'!O32/'Total WS'!U72</f>
        <v>0.14833900036715994</v>
      </c>
      <c r="V87" s="8">
        <f>'All Recyclables'!P32/'Total WS'!V72</f>
        <v>0.14938293306623066</v>
      </c>
      <c r="W87" s="8">
        <f>'All Recyclables'!Q32/'Total WS'!W72</f>
        <v>0.1501367325185006</v>
      </c>
      <c r="X87" s="8">
        <f>'All Recyclables'!R32/'Total WS'!X72</f>
        <v>0.14202564547439545</v>
      </c>
      <c r="Y87" s="8">
        <f>'All Recyclables'!S32/'Total WS'!Y72</f>
        <v>0.15973743285087016</v>
      </c>
      <c r="Z87" s="8">
        <f>'All Recyclables'!T32/'Total WS'!Z72</f>
        <v>0.17038925816259184</v>
      </c>
      <c r="AA87" s="8">
        <f>'All Recyclables'!U32/'Total WS'!AA72</f>
        <v>0.16824997320354584</v>
      </c>
      <c r="AB87" s="8">
        <f>'All Recyclables'!V32/'Total WS'!AB72</f>
        <v>0.16642559479597505</v>
      </c>
      <c r="AC87" s="8">
        <f>'All Recyclables'!W32/'Total WS'!AC72</f>
        <v>0.13007933850837375</v>
      </c>
      <c r="AD87" s="8">
        <f>'All Recyclables'!X32/'Total WS'!AD72</f>
        <v>0.12896141321460883</v>
      </c>
      <c r="AE87" s="8">
        <f>'All Recyclables'!Y32/'Total WS'!AE72</f>
        <v>0.15675808603875815</v>
      </c>
      <c r="AF87" s="8">
        <f>'All Recyclables'!Z32/'Total WS'!AF72</f>
        <v>0.18153375621250067</v>
      </c>
      <c r="AG87" s="8">
        <f>'All Recyclables'!AA32/'Total WS'!AG72</f>
        <v>0.18297941229892048</v>
      </c>
      <c r="AH87" s="8">
        <f>'All Recyclables'!AB32/'Total WS'!AH72</f>
        <v>0.19451140855293592</v>
      </c>
      <c r="AI87" s="8">
        <f>'All Recyclables'!AC32/'Total WS'!AI72</f>
        <v>0.18626728558764455</v>
      </c>
      <c r="AJ87" s="8">
        <f>'All Recyclables'!AD32/'Total WS'!AJ72</f>
        <v>0.18516271209154467</v>
      </c>
      <c r="AK87" s="8">
        <f>'All Recyclables'!AE32/'Total WS'!AK72</f>
        <v>0.10390367769448527</v>
      </c>
      <c r="AL87" s="8">
        <f>'All Recyclables'!AF32/'Total WS'!AL72</f>
        <v>0.11001955757157413</v>
      </c>
    </row>
    <row r="88" spans="1:38" ht="15" customHeight="1" x14ac:dyDescent="0.25">
      <c r="A88" s="3">
        <v>30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U88" s="8">
        <f>'All Recyclables'!O33/'Total WS'!U73</f>
        <v>8.4428622117597607E-2</v>
      </c>
      <c r="V88" s="8">
        <f>'All Recyclables'!P33/'Total WS'!V73</f>
        <v>7.8610853841994524E-2</v>
      </c>
      <c r="W88" s="8">
        <f>'All Recyclables'!Q33/'Total WS'!W73</f>
        <v>7.0582651956381734E-2</v>
      </c>
      <c r="X88" s="8">
        <f>'All Recyclables'!R33/'Total WS'!X73</f>
        <v>7.1431535468384391E-2</v>
      </c>
      <c r="Y88" s="8">
        <f>'All Recyclables'!S33/'Total WS'!Y73</f>
        <v>8.3796422669978221E-2</v>
      </c>
      <c r="Z88" s="8">
        <f>'All Recyclables'!T33/'Total WS'!Z73</f>
        <v>9.2231655448456518E-2</v>
      </c>
      <c r="AA88" s="8">
        <f>'All Recyclables'!U33/'Total WS'!AA73</f>
        <v>8.0030334946150153E-2</v>
      </c>
      <c r="AB88" s="8">
        <f>'All Recyclables'!V33/'Total WS'!AB73</f>
        <v>8.7636962949261932E-2</v>
      </c>
      <c r="AC88" s="8">
        <f>'All Recyclables'!W33/'Total WS'!AC73</f>
        <v>9.5737280792746168E-2</v>
      </c>
      <c r="AD88" s="8">
        <f>'All Recyclables'!X33/'Total WS'!AD73</f>
        <v>8.9645787461446941E-2</v>
      </c>
      <c r="AE88" s="8">
        <f>'All Recyclables'!Y33/'Total WS'!AE73</f>
        <v>8.9377309542323549E-2</v>
      </c>
      <c r="AF88" s="8">
        <f>'All Recyclables'!Z33/'Total WS'!AF73</f>
        <v>0.11606608741372235</v>
      </c>
      <c r="AG88" s="8">
        <f>'All Recyclables'!AA33/'Total WS'!AG73</f>
        <v>0.1166461296578888</v>
      </c>
      <c r="AH88" s="8">
        <f>'All Recyclables'!AB33/'Total WS'!AH73</f>
        <v>0.12349127575970988</v>
      </c>
      <c r="AI88" s="8">
        <f>'All Recyclables'!AC33/'Total WS'!AI73</f>
        <v>0.12892120098055032</v>
      </c>
      <c r="AJ88" s="8">
        <f>'All Recyclables'!AD33/'Total WS'!AJ73</f>
        <v>0.11946281252373332</v>
      </c>
      <c r="AK88" s="8">
        <f>'All Recyclables'!AE33/'Total WS'!AK73</f>
        <v>5.6761618531196781E-2</v>
      </c>
      <c r="AL88" s="8">
        <f>'All Recyclables'!AF33/'Total WS'!AL73</f>
        <v>6.1440855381170854E-2</v>
      </c>
    </row>
    <row r="89" spans="1:38" ht="15" customHeight="1" x14ac:dyDescent="0.25">
      <c r="A89" s="3">
        <v>31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U89" s="8">
        <f>'All Recyclables'!O34/'Total WS'!U74</f>
        <v>7.0145676633774898E-2</v>
      </c>
      <c r="V89" s="8">
        <f>'All Recyclables'!P34/'Total WS'!V74</f>
        <v>5.9042477228791863E-2</v>
      </c>
      <c r="W89" s="8">
        <f>'All Recyclables'!Q34/'Total WS'!W74</f>
        <v>5.6501119590685343E-2</v>
      </c>
      <c r="X89" s="8">
        <f>'All Recyclables'!R34/'Total WS'!X74</f>
        <v>5.4507044881963243E-2</v>
      </c>
      <c r="Y89" s="8">
        <f>'All Recyclables'!S34/'Total WS'!Y74</f>
        <v>6.7920958698791944E-2</v>
      </c>
      <c r="Z89" s="8">
        <f>'All Recyclables'!T34/'Total WS'!Z74</f>
        <v>7.3995264393867555E-2</v>
      </c>
      <c r="AA89" s="8">
        <f>'All Recyclables'!U34/'Total WS'!AA74</f>
        <v>6.7248771559970236E-2</v>
      </c>
      <c r="AB89" s="8">
        <f>'All Recyclables'!V34/'Total WS'!AB74</f>
        <v>7.4129613226792887E-2</v>
      </c>
      <c r="AC89" s="8">
        <f>'All Recyclables'!W34/'Total WS'!AC74</f>
        <v>8.4968487775803792E-2</v>
      </c>
      <c r="AD89" s="8">
        <f>'All Recyclables'!X34/'Total WS'!AD74</f>
        <v>9.0793324586915219E-2</v>
      </c>
      <c r="AE89" s="8">
        <f>'All Recyclables'!Y34/'Total WS'!AE74</f>
        <v>8.5138556408137514E-2</v>
      </c>
      <c r="AF89" s="8">
        <f>'All Recyclables'!Z34/'Total WS'!AF74</f>
        <v>0.10722381154740887</v>
      </c>
      <c r="AG89" s="8">
        <f>'All Recyclables'!AA34/'Total WS'!AG74</f>
        <v>0.10399685445924377</v>
      </c>
      <c r="AH89" s="8">
        <f>'All Recyclables'!AB34/'Total WS'!AH74</f>
        <v>0.10795972102184792</v>
      </c>
      <c r="AI89" s="8">
        <f>'All Recyclables'!AC34/'Total WS'!AI74</f>
        <v>0.10656479947918435</v>
      </c>
      <c r="AJ89" s="8">
        <f>'All Recyclables'!AD34/'Total WS'!AJ74</f>
        <v>0.110296937933529</v>
      </c>
      <c r="AK89" s="8">
        <f>'All Recyclables'!AE34/'Total WS'!AK74</f>
        <v>5.7742345539888135E-2</v>
      </c>
      <c r="AL89" s="8">
        <f>'All Recyclables'!AF34/'Total WS'!AL74</f>
        <v>6.1835449440239519E-2</v>
      </c>
    </row>
    <row r="90" spans="1:38" ht="15" customHeight="1" x14ac:dyDescent="0.25">
      <c r="A90" s="3">
        <v>32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U90" s="8">
        <f>'All Recyclables'!O35/'Total WS'!U75</f>
        <v>6.8319613760860973E-2</v>
      </c>
      <c r="V90" s="8">
        <f>'All Recyclables'!P35/'Total WS'!V75</f>
        <v>6.3886614049455129E-2</v>
      </c>
      <c r="W90" s="8">
        <f>'All Recyclables'!Q35/'Total WS'!W75</f>
        <v>6.2235117995603592E-2</v>
      </c>
      <c r="X90" s="8">
        <f>'All Recyclables'!R35/'Total WS'!X75</f>
        <v>5.7178428798942783E-2</v>
      </c>
      <c r="Y90" s="8">
        <f>'All Recyclables'!S35/'Total WS'!Y75</f>
        <v>6.7137243800597574E-2</v>
      </c>
      <c r="Z90" s="8">
        <f>'All Recyclables'!T35/'Total WS'!Z75</f>
        <v>7.3735749490904515E-2</v>
      </c>
      <c r="AA90" s="8">
        <f>'All Recyclables'!U35/'Total WS'!AA75</f>
        <v>7.5839884744836494E-2</v>
      </c>
      <c r="AB90" s="8">
        <f>'All Recyclables'!V35/'Total WS'!AB75</f>
        <v>7.5041388009575577E-2</v>
      </c>
      <c r="AC90" s="8">
        <f>'All Recyclables'!W35/'Total WS'!AC75</f>
        <v>7.5382948332758701E-2</v>
      </c>
      <c r="AD90" s="8">
        <f>'All Recyclables'!X35/'Total WS'!AD75</f>
        <v>5.5670934458645863E-2</v>
      </c>
      <c r="AE90" s="8">
        <f>'All Recyclables'!Y35/'Total WS'!AE75</f>
        <v>5.7508029204753917E-2</v>
      </c>
      <c r="AF90" s="8">
        <f>'All Recyclables'!Z35/'Total WS'!AF75</f>
        <v>7.4504871862973318E-2</v>
      </c>
      <c r="AG90" s="8">
        <f>'All Recyclables'!AA35/'Total WS'!AG75</f>
        <v>9.4871996489510377E-2</v>
      </c>
      <c r="AH90" s="8">
        <f>'All Recyclables'!AB35/'Total WS'!AH75</f>
        <v>0.12051271493934607</v>
      </c>
      <c r="AI90" s="8">
        <f>'All Recyclables'!AC35/'Total WS'!AI75</f>
        <v>0.12658413226425655</v>
      </c>
      <c r="AJ90" s="8">
        <f>'All Recyclables'!AD35/'Total WS'!AJ75</f>
        <v>8.5249777395683027E-2</v>
      </c>
      <c r="AK90" s="8">
        <f>'All Recyclables'!AE35/'Total WS'!AK75</f>
        <v>3.3501508104904348E-2</v>
      </c>
      <c r="AL90" s="8">
        <f>'All Recyclables'!AF35/'Total WS'!AL75</f>
        <v>1.4469509461738783E-2</v>
      </c>
    </row>
    <row r="91" spans="1:38" ht="15" customHeight="1" x14ac:dyDescent="0.25">
      <c r="A91" s="3">
        <v>33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U91" s="8">
        <f>'All Recyclables'!O36/'Total WS'!U76</f>
        <v>0.11437142238920472</v>
      </c>
      <c r="V91" s="8">
        <f>'All Recyclables'!P36/'Total WS'!V76</f>
        <v>0.10913862092979376</v>
      </c>
      <c r="W91" s="8">
        <f>'All Recyclables'!Q36/'Total WS'!W76</f>
        <v>0.10448385956667937</v>
      </c>
      <c r="X91" s="8">
        <f>'All Recyclables'!R36/'Total WS'!X76</f>
        <v>0.1030014072835078</v>
      </c>
      <c r="Y91" s="8">
        <f>'All Recyclables'!S36/'Total WS'!Y76</f>
        <v>0.11514920426608259</v>
      </c>
      <c r="Z91" s="8">
        <f>'All Recyclables'!T36/'Total WS'!Z76</f>
        <v>0.12200675146577877</v>
      </c>
      <c r="AA91" s="8">
        <f>'All Recyclables'!U36/'Total WS'!AA76</f>
        <v>9.2915335447612823E-2</v>
      </c>
      <c r="AB91" s="8">
        <f>'All Recyclables'!V36/'Total WS'!AB76</f>
        <v>9.3420634090419036E-2</v>
      </c>
      <c r="AC91" s="8">
        <f>'All Recyclables'!W36/'Total WS'!AC76</f>
        <v>0.10315595732163017</v>
      </c>
      <c r="AD91" s="8">
        <f>'All Recyclables'!X36/'Total WS'!AD76</f>
        <v>9.6999969727242452E-2</v>
      </c>
      <c r="AE91" s="8">
        <f>'All Recyclables'!Y36/'Total WS'!AE76</f>
        <v>9.6448191898255278E-2</v>
      </c>
      <c r="AF91" s="8">
        <f>'All Recyclables'!Z36/'Total WS'!AF76</f>
        <v>0.10701961805903454</v>
      </c>
      <c r="AG91" s="8">
        <f>'All Recyclables'!AA36/'Total WS'!AG76</f>
        <v>0.12807173909089256</v>
      </c>
      <c r="AH91" s="8">
        <f>'All Recyclables'!AB36/'Total WS'!AH76</f>
        <v>0.13492839415979976</v>
      </c>
      <c r="AI91" s="8">
        <f>'All Recyclables'!AC36/'Total WS'!AI76</f>
        <v>0.15295464408098525</v>
      </c>
      <c r="AJ91" s="8">
        <f>'All Recyclables'!AD36/'Total WS'!AJ76</f>
        <v>0.14366744589613781</v>
      </c>
      <c r="AK91" s="8">
        <f>'All Recyclables'!AE36/'Total WS'!AK76</f>
        <v>0.10900866451246939</v>
      </c>
      <c r="AL91" s="8">
        <f>'All Recyclables'!AF36/'Total WS'!AL76</f>
        <v>9.3656084994772362E-2</v>
      </c>
    </row>
    <row r="92" spans="1:38" ht="15" customHeight="1" x14ac:dyDescent="0.25">
      <c r="A92" s="3">
        <v>34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U92" s="8">
        <f>'All Recyclables'!O37/'Total WS'!U77</f>
        <v>0.15338176956254687</v>
      </c>
      <c r="V92" s="8">
        <f>'All Recyclables'!P37/'Total WS'!V77</f>
        <v>0.12490626942557442</v>
      </c>
      <c r="W92" s="8">
        <f>'All Recyclables'!Q37/'Total WS'!W77</f>
        <v>0.13363236440915072</v>
      </c>
      <c r="X92" s="8">
        <f>'All Recyclables'!R37/'Total WS'!X77</f>
        <v>0.13658008927128273</v>
      </c>
      <c r="Y92" s="8">
        <f>'All Recyclables'!S37/'Total WS'!Y77</f>
        <v>0.13884926922304097</v>
      </c>
      <c r="Z92" s="8">
        <f>'All Recyclables'!T37/'Total WS'!Z77</f>
        <v>0.1442461744293001</v>
      </c>
      <c r="AA92" s="8">
        <f>'All Recyclables'!U37/'Total WS'!AA77</f>
        <v>0.13568684994173752</v>
      </c>
      <c r="AB92" s="8">
        <f>'All Recyclables'!V37/'Total WS'!AB77</f>
        <v>0.12814333166104319</v>
      </c>
      <c r="AC92" s="8">
        <f>'All Recyclables'!W37/'Total WS'!AC77</f>
        <v>0.16346738266509039</v>
      </c>
      <c r="AD92" s="8">
        <f>'All Recyclables'!X37/'Total WS'!AD77</f>
        <v>0.1579460678571066</v>
      </c>
      <c r="AE92" s="8">
        <f>'All Recyclables'!Y37/'Total WS'!AE77</f>
        <v>0.12812893135221515</v>
      </c>
      <c r="AF92" s="8">
        <f>'All Recyclables'!Z37/'Total WS'!AF77</f>
        <v>0.17195117839441657</v>
      </c>
      <c r="AG92" s="8">
        <f>'All Recyclables'!AA37/'Total WS'!AG77</f>
        <v>0.16820946225867925</v>
      </c>
      <c r="AH92" s="8">
        <f>'All Recyclables'!AB37/'Total WS'!AH77</f>
        <v>0.16049757182600644</v>
      </c>
      <c r="AI92" s="8">
        <f>'All Recyclables'!AC37/'Total WS'!AI77</f>
        <v>0.16165387309954116</v>
      </c>
      <c r="AJ92" s="8">
        <f>'All Recyclables'!AD37/'Total WS'!AJ77</f>
        <v>0.15162164784649532</v>
      </c>
      <c r="AK92" s="8">
        <f>'All Recyclables'!AE37/'Total WS'!AK77</f>
        <v>8.8661333130874084E-2</v>
      </c>
      <c r="AL92" s="8">
        <f>'All Recyclables'!AF37/'Total WS'!AL77</f>
        <v>7.9767558808738884E-2</v>
      </c>
    </row>
    <row r="93" spans="1:38" ht="15" customHeight="1" x14ac:dyDescent="0.25">
      <c r="A93" s="3">
        <v>35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U93" s="8">
        <f>'All Recyclables'!O38/'Total WS'!U78</f>
        <v>0.13067060582240636</v>
      </c>
      <c r="V93" s="8">
        <f>'All Recyclables'!P38/'Total WS'!V78</f>
        <v>0.13150221759842304</v>
      </c>
      <c r="W93" s="8">
        <f>'All Recyclables'!Q38/'Total WS'!W78</f>
        <v>0.12473203886772707</v>
      </c>
      <c r="X93" s="8">
        <f>'All Recyclables'!R38/'Total WS'!X78</f>
        <v>0.11332438512683476</v>
      </c>
      <c r="Y93" s="8">
        <f>'All Recyclables'!S38/'Total WS'!Y78</f>
        <v>0.12387896373739091</v>
      </c>
      <c r="Z93" s="8">
        <f>'All Recyclables'!T38/'Total WS'!Z78</f>
        <v>0.1330881328305456</v>
      </c>
      <c r="AA93" s="8">
        <f>'All Recyclables'!U38/'Total WS'!AA78</f>
        <v>0.12507220815614167</v>
      </c>
      <c r="AB93" s="8">
        <f>'All Recyclables'!V38/'Total WS'!AB78</f>
        <v>0.12694354537532679</v>
      </c>
      <c r="AC93" s="8">
        <f>'All Recyclables'!W38/'Total WS'!AC78</f>
        <v>0.12745990772495441</v>
      </c>
      <c r="AD93" s="8">
        <f>'All Recyclables'!X38/'Total WS'!AD78</f>
        <v>0.12966777608561814</v>
      </c>
      <c r="AE93" s="8">
        <f>'All Recyclables'!Y38/'Total WS'!AE78</f>
        <v>0.12570164994046606</v>
      </c>
      <c r="AF93" s="8">
        <f>'All Recyclables'!Z38/'Total WS'!AF78</f>
        <v>0.15250176812971339</v>
      </c>
      <c r="AG93" s="8">
        <f>'All Recyclables'!AA38/'Total WS'!AG78</f>
        <v>0.15093447034392932</v>
      </c>
      <c r="AH93" s="8">
        <f>'All Recyclables'!AB38/'Total WS'!AH78</f>
        <v>0.15116899076416798</v>
      </c>
      <c r="AI93" s="8">
        <f>'All Recyclables'!AC38/'Total WS'!AI78</f>
        <v>0.15754791045388233</v>
      </c>
      <c r="AJ93" s="8">
        <f>'All Recyclables'!AD38/'Total WS'!AJ78</f>
        <v>0.15238940056834874</v>
      </c>
      <c r="AK93" s="8">
        <f>'All Recyclables'!AE38/'Total WS'!AK78</f>
        <v>8.4680399589919644E-2</v>
      </c>
      <c r="AL93" s="8">
        <f>'All Recyclables'!AF38/'Total WS'!AL78</f>
        <v>8.4547795024579972E-2</v>
      </c>
    </row>
    <row r="94" spans="1:38" ht="15" customHeight="1" x14ac:dyDescent="0.25">
      <c r="A94" s="3" t="s">
        <v>1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8"/>
      <c r="N94" s="8">
        <f>'All Recyclables'!H39/'Total WS'!N79</f>
        <v>0.14757063350269092</v>
      </c>
      <c r="O94" s="8">
        <f>'All Recyclables'!I39/'Total WS'!O79</f>
        <v>0.15116752188944349</v>
      </c>
      <c r="P94" s="8">
        <f>'All Recyclables'!J39/'Total WS'!P79</f>
        <v>0.12949611489214954</v>
      </c>
      <c r="Q94" s="8" t="e">
        <f>'All Recyclables'!K39/'Total WS'!Q79</f>
        <v>#REF!</v>
      </c>
      <c r="R94" s="8">
        <f>'All Recyclables'!L39/'Total WS'!R79</f>
        <v>0.121764987695842</v>
      </c>
      <c r="S94" s="8">
        <f>'All Recyclables'!M39/'Total WS'!S79</f>
        <v>1</v>
      </c>
      <c r="T94" s="8">
        <f>'All Recyclables'!N39/'Total WS'!T79</f>
        <v>1</v>
      </c>
      <c r="U94" s="8">
        <f>'All Recyclables'!O39/'Total WS'!U79</f>
        <v>0.11722086945988949</v>
      </c>
      <c r="V94" s="8">
        <f>'All Recyclables'!P39/'Total WS'!V79</f>
        <v>0.11049208580291035</v>
      </c>
      <c r="W94" s="8">
        <f>'All Recyclables'!Q39/'Total WS'!W79</f>
        <v>0.10557002584088108</v>
      </c>
      <c r="X94" s="8">
        <f>'All Recyclables'!R39/'Total WS'!X79</f>
        <v>0.10249519674743306</v>
      </c>
      <c r="Y94" s="8">
        <f>'All Recyclables'!S39/'Total WS'!Y79</f>
        <v>0.11301068719098399</v>
      </c>
      <c r="Z94" s="8">
        <f>'All Recyclables'!T39/'Total WS'!Z79</f>
        <v>0.12037065937246401</v>
      </c>
      <c r="AA94" s="8">
        <f>'All Recyclables'!U39/'Total WS'!AA79</f>
        <v>0.11347257488423455</v>
      </c>
      <c r="AB94" s="8">
        <f>'All Recyclables'!V39/'Total WS'!AB79</f>
        <v>0.11421706167576438</v>
      </c>
      <c r="AC94" s="8">
        <f>'All Recyclables'!W39/'Total WS'!AC79</f>
        <v>0.11920616164549852</v>
      </c>
      <c r="AD94" s="8">
        <f>'All Recyclables'!X39/'Total WS'!AD79</f>
        <v>0.11839520860092749</v>
      </c>
      <c r="AE94" s="8">
        <f>'All Recyclables'!Y39/'Total WS'!AE79</f>
        <v>0.1162776944639566</v>
      </c>
      <c r="AF94" s="8">
        <f>'All Recyclables'!Z39/'Total WS'!AF79</f>
        <v>0.14360891325315883</v>
      </c>
      <c r="AG94" s="8">
        <f>'All Recyclables'!AA39/'Total WS'!AG79</f>
        <v>0.14257606993467808</v>
      </c>
      <c r="AH94" s="8">
        <f>'All Recyclables'!AB39/'Total WS'!AH79</f>
        <v>0.14555843191188031</v>
      </c>
      <c r="AI94" s="8">
        <f>'All Recyclables'!AC39/'Total WS'!AI79</f>
        <v>0.14814781391228629</v>
      </c>
      <c r="AJ94" s="8">
        <f>'All Recyclables'!AD39/'Total WS'!AJ79</f>
        <v>0.13874169038645603</v>
      </c>
      <c r="AK94" s="8">
        <f>'All Recyclables'!AE39/'Total WS'!AK79</f>
        <v>7.5779513071389859E-2</v>
      </c>
      <c r="AL94" s="8">
        <f>'All Recyclables'!AF39/'Total WS'!AL79</f>
        <v>7.2866738755823127E-2</v>
      </c>
    </row>
    <row r="198" spans="15:33" ht="15" customHeight="1" x14ac:dyDescent="0.25">
      <c r="O198" s="3">
        <v>2003</v>
      </c>
      <c r="P198" s="3">
        <v>2004</v>
      </c>
      <c r="Q198" s="3">
        <v>2005</v>
      </c>
      <c r="R198" s="3">
        <v>2006</v>
      </c>
      <c r="S198" s="3">
        <v>2007</v>
      </c>
      <c r="T198" s="3">
        <v>2008</v>
      </c>
      <c r="U198" s="3">
        <v>2009</v>
      </c>
      <c r="V198" s="3">
        <v>2010</v>
      </c>
      <c r="W198" s="3">
        <v>2011</v>
      </c>
      <c r="X198" s="3">
        <v>2012</v>
      </c>
      <c r="Y198" s="3">
        <v>2013</v>
      </c>
      <c r="Z198" s="3">
        <v>2014</v>
      </c>
      <c r="AA198" s="14">
        <v>2015</v>
      </c>
      <c r="AB198" s="14">
        <v>2016</v>
      </c>
      <c r="AC198" s="14">
        <v>2017</v>
      </c>
      <c r="AD198" s="14">
        <v>2018</v>
      </c>
      <c r="AE198" s="14">
        <v>2019</v>
      </c>
      <c r="AF198" s="14">
        <v>2020</v>
      </c>
    </row>
    <row r="199" spans="15:33" ht="15" customHeight="1" x14ac:dyDescent="0.25">
      <c r="O199" s="8">
        <f>U59</f>
        <v>0.20580191421022037</v>
      </c>
      <c r="P199" s="8">
        <f t="shared" ref="P199:AG199" si="0">V59</f>
        <v>0.19663613969331592</v>
      </c>
      <c r="Q199" s="8">
        <f t="shared" si="0"/>
        <v>0.1485739303247641</v>
      </c>
      <c r="R199" s="8">
        <f t="shared" si="0"/>
        <v>0.15991142972235833</v>
      </c>
      <c r="S199" s="8">
        <f t="shared" si="0"/>
        <v>0.1670762258852064</v>
      </c>
      <c r="T199" s="8">
        <f t="shared" si="0"/>
        <v>0.20203482328482331</v>
      </c>
      <c r="U199" s="8">
        <f t="shared" si="0"/>
        <v>0.20540038904650168</v>
      </c>
      <c r="V199" s="8">
        <f t="shared" si="0"/>
        <v>0.21174056322006626</v>
      </c>
      <c r="W199" s="8">
        <f t="shared" si="0"/>
        <v>0.20485842052021899</v>
      </c>
      <c r="X199" s="8">
        <f t="shared" si="0"/>
        <v>0.20238171068555977</v>
      </c>
      <c r="Y199" s="8">
        <f t="shared" si="0"/>
        <v>0.2091744269715255</v>
      </c>
      <c r="Z199" s="8">
        <f t="shared" si="0"/>
        <v>0.24202394659376433</v>
      </c>
      <c r="AA199" s="8">
        <f t="shared" si="0"/>
        <v>0.2385040774498666</v>
      </c>
      <c r="AB199" s="8">
        <f t="shared" si="0"/>
        <v>0.25283162977471368</v>
      </c>
      <c r="AC199" s="8">
        <f t="shared" si="0"/>
        <v>0.24583818564163573</v>
      </c>
      <c r="AD199" s="8">
        <f t="shared" si="0"/>
        <v>0.21811842637260387</v>
      </c>
      <c r="AE199" s="8">
        <f t="shared" si="0"/>
        <v>0.13147809273901184</v>
      </c>
      <c r="AF199" s="8">
        <f t="shared" si="0"/>
        <v>0.13745859234721391</v>
      </c>
      <c r="AG199" s="8">
        <f t="shared" si="0"/>
        <v>0</v>
      </c>
    </row>
    <row r="200" spans="15:33" ht="15" customHeight="1" x14ac:dyDescent="0.25">
      <c r="O200" s="8">
        <f>'All Recyclables'!O200/'Total WS'!U200</f>
        <v>0.13894175895663963</v>
      </c>
      <c r="P200" s="8">
        <f>'All Recyclables'!P200/'Total WS'!V200</f>
        <v>0.1451658080414065</v>
      </c>
      <c r="Q200" s="8">
        <f>'All Recyclables'!Q200/'Total WS'!W200</f>
        <v>0.15246495670973703</v>
      </c>
      <c r="R200" s="8">
        <f>'All Recyclables'!R200/'Total WS'!X200</f>
        <v>0.15662141566458954</v>
      </c>
      <c r="S200" s="8">
        <f>'All Recyclables'!S200/'Total WS'!Y200</f>
        <v>0.16444231110369081</v>
      </c>
      <c r="T200" s="8">
        <f>'All Recyclables'!T200/'Total WS'!Z200</f>
        <v>0.182501612975975</v>
      </c>
      <c r="U200" s="8">
        <f>'All Recyclables'!U200/'Total WS'!AA200</f>
        <v>0.18481454839774841</v>
      </c>
      <c r="V200" s="8">
        <f>'All Recyclables'!V200/'Total WS'!AB200</f>
        <v>0.20305323010816415</v>
      </c>
      <c r="W200" s="8">
        <f>'All Recyclables'!W200/'Total WS'!AC200</f>
        <v>0.20394357107472197</v>
      </c>
      <c r="X200" s="8">
        <f>'All Recyclables'!X200/'Total WS'!AD200</f>
        <v>0.19435682787269623</v>
      </c>
      <c r="Y200" s="8">
        <f>'All Recyclables'!Y200/'Total WS'!AE200</f>
        <v>0.19780492490953921</v>
      </c>
      <c r="Z200" s="8">
        <f>'All Recyclables'!Z200/'Total WS'!AF200</f>
        <v>0.21609318290521343</v>
      </c>
      <c r="AA200" s="8">
        <f>'All Recyclables'!AA200/'Total WS'!AG200</f>
        <v>0.21442747156224701</v>
      </c>
      <c r="AB200" s="8">
        <f>'All Recyclables'!AB200/'Total WS'!AH200</f>
        <v>0.21249616105709798</v>
      </c>
      <c r="AC200" s="8">
        <f>'All Recyclables'!AC200/'Total WS'!AI200</f>
        <v>0.21981351158348875</v>
      </c>
      <c r="AD200" s="8">
        <f>'All Recyclables'!AD200/'Total WS'!AJ200</f>
        <v>0.19669313379927986</v>
      </c>
      <c r="AE200" s="8">
        <f>'All Recyclables'!AE200/'Total WS'!AK200</f>
        <v>0.11031207344226675</v>
      </c>
      <c r="AF200" s="8">
        <f>'All Recyclables'!AF200/'Total WS'!AL200</f>
        <v>0.12361556437749771</v>
      </c>
      <c r="AG200" s="8">
        <f>'All Recyclables'!AJ200/'Total WS'!AM200</f>
        <v>0</v>
      </c>
    </row>
    <row r="201" spans="15:33" ht="15" customHeight="1" x14ac:dyDescent="0.25">
      <c r="O201" s="8">
        <f>'All Recyclables'!O201/'Total WS'!U201</f>
        <v>0.11789918717919957</v>
      </c>
      <c r="P201" s="8">
        <f>'All Recyclables'!P201/'Total WS'!V201</f>
        <v>0.11216077364762769</v>
      </c>
      <c r="Q201" s="8">
        <f>'All Recyclables'!Q201/'Total WS'!W201</f>
        <v>0.10583829263287502</v>
      </c>
      <c r="R201" s="8">
        <f>'All Recyclables'!R201/'Total WS'!X201</f>
        <v>0.10201661339094206</v>
      </c>
      <c r="S201" s="8">
        <f>'All Recyclables'!S201/'Total WS'!Y201</f>
        <v>0.10946374605516786</v>
      </c>
      <c r="T201" s="8">
        <f>'All Recyclables'!T201/'Total WS'!Z201</f>
        <v>0.11520711285248744</v>
      </c>
      <c r="U201" s="8">
        <f>'All Recyclables'!U201/'Total WS'!AA201</f>
        <v>0.11075449064086286</v>
      </c>
      <c r="V201" s="8">
        <f>'All Recyclables'!V201/'Total WS'!AB201</f>
        <v>0.1120291172363609</v>
      </c>
      <c r="W201" s="8">
        <f>'All Recyclables'!W201/'Total WS'!AC201</f>
        <v>0.11827595921788422</v>
      </c>
      <c r="X201" s="8">
        <f>'All Recyclables'!X201/'Total WS'!AD201</f>
        <v>0.1134631627630262</v>
      </c>
      <c r="Y201" s="8">
        <f>'All Recyclables'!Y201/'Total WS'!AE201</f>
        <v>0.1083961760119566</v>
      </c>
      <c r="Z201" s="8">
        <f>'All Recyclables'!Z201/'Total WS'!AF201</f>
        <v>0.14059021729918031</v>
      </c>
      <c r="AA201" s="8">
        <f>'All Recyclables'!AA201/'Total WS'!AG201</f>
        <v>0.14103435574974138</v>
      </c>
      <c r="AB201" s="8">
        <f>'All Recyclables'!AB201/'Total WS'!AH201</f>
        <v>0.1438233849530694</v>
      </c>
      <c r="AC201" s="8">
        <f>'All Recyclables'!AC201/'Total WS'!AI201</f>
        <v>0.14752280693108949</v>
      </c>
      <c r="AD201" s="8">
        <f>'All Recyclables'!AD201/'Total WS'!AJ201</f>
        <v>0.13988135406329252</v>
      </c>
      <c r="AE201" s="8">
        <f>'All Recyclables'!AE201/'Total WS'!AK201</f>
        <v>8.3473287263252802E-2</v>
      </c>
      <c r="AF201" s="8">
        <f>'All Recyclables'!AF201/'Total WS'!AL201</f>
        <v>7.2498688271058667E-2</v>
      </c>
      <c r="AG201" s="8">
        <f>'All Recyclables'!AJ201/'Total WS'!AM201</f>
        <v>0</v>
      </c>
    </row>
    <row r="202" spans="15:33" ht="15" customHeight="1" x14ac:dyDescent="0.25">
      <c r="O202" s="8">
        <f>U76</f>
        <v>0.1126487862780291</v>
      </c>
      <c r="P202" s="8">
        <f t="shared" ref="P202:AG202" si="1">V76</f>
        <v>0.10667544732188255</v>
      </c>
      <c r="Q202" s="8">
        <f t="shared" si="1"/>
        <v>0.10527848467133616</v>
      </c>
      <c r="R202" s="8">
        <f t="shared" si="1"/>
        <v>0.10621889228948332</v>
      </c>
      <c r="S202" s="8">
        <f t="shared" si="1"/>
        <v>0.12557211211120026</v>
      </c>
      <c r="T202" s="8">
        <f t="shared" si="1"/>
        <v>0.12852584940643891</v>
      </c>
      <c r="U202" s="8">
        <f t="shared" si="1"/>
        <v>0.11461581604038136</v>
      </c>
      <c r="V202" s="8">
        <f t="shared" si="1"/>
        <v>0.11265706319937517</v>
      </c>
      <c r="W202" s="8">
        <f t="shared" si="1"/>
        <v>0.12178132999804255</v>
      </c>
      <c r="X202" s="8">
        <f t="shared" si="1"/>
        <v>0.11525347039074862</v>
      </c>
      <c r="Y202" s="8">
        <f t="shared" si="1"/>
        <v>0.10938954573036291</v>
      </c>
      <c r="Z202" s="8">
        <f t="shared" si="1"/>
        <v>0.13993045065340828</v>
      </c>
      <c r="AA202" s="8">
        <f t="shared" si="1"/>
        <v>0.13851817294185731</v>
      </c>
      <c r="AB202" s="8">
        <f t="shared" si="1"/>
        <v>0.14191251466897703</v>
      </c>
      <c r="AC202" s="8">
        <f t="shared" si="1"/>
        <v>0.137282918089567</v>
      </c>
      <c r="AD202" s="8">
        <f t="shared" si="1"/>
        <v>0.13037786018640798</v>
      </c>
      <c r="AE202" s="8">
        <f t="shared" si="1"/>
        <v>2.1492693384833408E-2</v>
      </c>
      <c r="AF202" s="8">
        <f t="shared" si="1"/>
        <v>1.8505792706282078E-2</v>
      </c>
      <c r="AG202" s="8">
        <f t="shared" si="1"/>
        <v>0</v>
      </c>
    </row>
    <row r="203" spans="15:33" ht="15" customHeight="1" x14ac:dyDescent="0.25">
      <c r="O203" s="8">
        <f>U94</f>
        <v>0.11722086945988949</v>
      </c>
      <c r="P203" s="8">
        <f t="shared" ref="P203:AF203" si="2">V94</f>
        <v>0.11049208580291035</v>
      </c>
      <c r="Q203" s="8">
        <f t="shared" si="2"/>
        <v>0.10557002584088108</v>
      </c>
      <c r="R203" s="8">
        <f t="shared" si="2"/>
        <v>0.10249519674743306</v>
      </c>
      <c r="S203" s="8">
        <f t="shared" si="2"/>
        <v>0.11301068719098399</v>
      </c>
      <c r="T203" s="8">
        <f t="shared" si="2"/>
        <v>0.12037065937246401</v>
      </c>
      <c r="U203" s="8">
        <f t="shared" si="2"/>
        <v>0.11347257488423455</v>
      </c>
      <c r="V203" s="8">
        <f t="shared" si="2"/>
        <v>0.11421706167576438</v>
      </c>
      <c r="W203" s="8">
        <f t="shared" si="2"/>
        <v>0.11920616164549852</v>
      </c>
      <c r="X203" s="8">
        <f t="shared" si="2"/>
        <v>0.11839520860092749</v>
      </c>
      <c r="Y203" s="8">
        <f t="shared" si="2"/>
        <v>0.1162776944639566</v>
      </c>
      <c r="Z203" s="8">
        <f t="shared" si="2"/>
        <v>0.14360891325315883</v>
      </c>
      <c r="AA203" s="8">
        <f t="shared" si="2"/>
        <v>0.14257606993467808</v>
      </c>
      <c r="AB203" s="8">
        <f t="shared" si="2"/>
        <v>0.14555843191188031</v>
      </c>
      <c r="AC203" s="8">
        <f t="shared" si="2"/>
        <v>0.14814781391228629</v>
      </c>
      <c r="AD203" s="8">
        <f t="shared" si="2"/>
        <v>0.13874169038645603</v>
      </c>
      <c r="AE203" s="8">
        <f t="shared" si="2"/>
        <v>7.5779513071389859E-2</v>
      </c>
      <c r="AF203" s="8">
        <f t="shared" si="2"/>
        <v>7.2866738755823127E-2</v>
      </c>
      <c r="AG203" s="8">
        <f>AM93</f>
        <v>0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AG39"/>
  <sheetViews>
    <sheetView topLeftCell="V24" workbookViewId="0">
      <selection activeCell="AG27" sqref="AG27"/>
    </sheetView>
  </sheetViews>
  <sheetFormatPr defaultColWidth="15.140625" defaultRowHeight="15" customHeight="1" x14ac:dyDescent="0.25"/>
  <cols>
    <col min="1" max="39" width="7.5703125" customWidth="1"/>
  </cols>
  <sheetData>
    <row r="3" spans="1:33" ht="15" customHeight="1" x14ac:dyDescent="0.25"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29">
        <v>2015</v>
      </c>
      <c r="AB3" s="29">
        <v>2016</v>
      </c>
      <c r="AC3" s="29">
        <v>2017</v>
      </c>
      <c r="AD3" s="3">
        <v>2018</v>
      </c>
      <c r="AE3" s="3">
        <v>2019</v>
      </c>
      <c r="AF3" s="3">
        <v>2020</v>
      </c>
      <c r="AG3" s="3">
        <v>2021</v>
      </c>
    </row>
    <row r="4" spans="1:33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8">
        <f>Recovered!O4/'Total WS'!O4</f>
        <v>0.33697627480396553</v>
      </c>
      <c r="P4" s="8">
        <f>Recovered!P4/'Total WS'!P4</f>
        <v>0.33070366660774958</v>
      </c>
      <c r="Q4" s="8">
        <f>Recovered!Q4/'Total WS'!Q4</f>
        <v>0.28907883333401785</v>
      </c>
      <c r="R4" s="8">
        <f>Recovered!R4/'Total WS'!R4</f>
        <v>0.31219934375538294</v>
      </c>
      <c r="S4" s="8">
        <f>Recovered!S4/'Total WS'!S4</f>
        <v>0.2909771304123408</v>
      </c>
      <c r="T4" s="8">
        <f>Recovered!T4/'Total WS'!T4</f>
        <v>0.3734093265094563</v>
      </c>
      <c r="U4" s="8">
        <f>Recovered!U4/'Total WS'!U4</f>
        <v>0.35511792858241437</v>
      </c>
      <c r="V4" s="8">
        <f>Recovered!V4/'Total WS'!V4</f>
        <v>0.35379666163694129</v>
      </c>
      <c r="W4" s="8">
        <f>Recovered!W4/'Total WS'!W4</f>
        <v>0.35866299392269968</v>
      </c>
      <c r="X4" s="8">
        <f>Recovered!X4/'Total WS'!X4</f>
        <v>0.34023475201594072</v>
      </c>
      <c r="Y4" s="8">
        <f>Recovered!Y4/'Total WS'!Y4</f>
        <v>0.34489999332217064</v>
      </c>
      <c r="Z4" s="8">
        <f>Recovered!Z4/'Total WS'!Z4</f>
        <v>0.36220111678518585</v>
      </c>
      <c r="AA4" s="8">
        <f>Recovered!AA4/'Total WS'!AA4</f>
        <v>0.385148635022594</v>
      </c>
      <c r="AB4" s="8">
        <f>Recovered!AB4/'Total WS'!AB4</f>
        <v>0.35835565250662127</v>
      </c>
      <c r="AC4" s="8">
        <f>Recovered!AC4/'Total WS'!AC4</f>
        <v>0.32983087441525727</v>
      </c>
      <c r="AD4" s="8">
        <f>Recovered!AD4/'Total WS'!AD4</f>
        <v>0.33651127869021968</v>
      </c>
      <c r="AE4" s="8">
        <f>Recovered!AE4/'Total WS'!AE4</f>
        <v>0.2390301453571915</v>
      </c>
      <c r="AF4" s="8">
        <f>Recovered!AF4/'Total WS'!AF4</f>
        <v>0.28340492572033427</v>
      </c>
      <c r="AG4" s="8">
        <f>Recovered!AG4/'Total WS'!AG4</f>
        <v>0.23455786569292153</v>
      </c>
    </row>
    <row r="5" spans="1:33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8">
        <f>Recovered!O5/'Total WS'!O5</f>
        <v>0.279861485467852</v>
      </c>
      <c r="P5" s="8">
        <f>Recovered!P5/'Total WS'!P5</f>
        <v>0.29425233232290537</v>
      </c>
      <c r="Q5" s="8">
        <f>Recovered!Q5/'Total WS'!Q5</f>
        <v>0.27790297487152893</v>
      </c>
      <c r="R5" s="8">
        <f>Recovered!R5/'Total WS'!R5</f>
        <v>0.25178378654606542</v>
      </c>
      <c r="S5" s="8">
        <f>Recovered!S5/'Total WS'!S5</f>
        <v>0.24707404925171597</v>
      </c>
      <c r="T5" s="8">
        <f>Recovered!T5/'Total WS'!T5</f>
        <v>0.30368176561172139</v>
      </c>
      <c r="U5" s="8">
        <f>Recovered!U5/'Total WS'!U5</f>
        <v>0.27941337110761089</v>
      </c>
      <c r="V5" s="8">
        <f>Recovered!V5/'Total WS'!V5</f>
        <v>0.27781237448458068</v>
      </c>
      <c r="W5" s="8">
        <f>Recovered!W5/'Total WS'!W5</f>
        <v>0.27964181563912704</v>
      </c>
      <c r="X5" s="8">
        <f>Recovered!X5/'Total WS'!X5</f>
        <v>0.27511817530505722</v>
      </c>
      <c r="Y5" s="8">
        <f>Recovered!Y5/'Total WS'!Y5</f>
        <v>0.26791906195820792</v>
      </c>
      <c r="Z5" s="8">
        <f>Recovered!Z5/'Total WS'!Z5</f>
        <v>0.31487198809656541</v>
      </c>
      <c r="AA5" s="8">
        <f>Recovered!AA5/'Total WS'!AA5</f>
        <v>0.37316116965795054</v>
      </c>
      <c r="AB5" s="8">
        <f>Recovered!AB5/'Total WS'!AB5</f>
        <v>0.31190547712025635</v>
      </c>
      <c r="AC5" s="8">
        <f>Recovered!AC5/'Total WS'!AC5</f>
        <v>0.29636111543978677</v>
      </c>
      <c r="AD5" s="8">
        <f>Recovered!AD5/'Total WS'!AD5</f>
        <v>0.29646401118099236</v>
      </c>
      <c r="AE5" s="8">
        <f>Recovered!AE5/'Total WS'!AE5</f>
        <v>0.19892123812442539</v>
      </c>
      <c r="AF5" s="8">
        <f>Recovered!AF5/'Total WS'!AF5</f>
        <v>0.19403783063845129</v>
      </c>
      <c r="AG5" s="8">
        <f>Recovered!AG5/'Total WS'!AG5</f>
        <v>0.18015814525290691</v>
      </c>
    </row>
    <row r="6" spans="1:33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8">
        <f>Recovered!O6/'Total WS'!O6</f>
        <v>0.2392842676399658</v>
      </c>
      <c r="P6" s="8">
        <f>Recovered!P6/'Total WS'!P6</f>
        <v>0.21535569124394605</v>
      </c>
      <c r="Q6" s="8">
        <f>Recovered!Q6/'Total WS'!Q6</f>
        <v>0.21073209615002766</v>
      </c>
      <c r="R6" s="8">
        <f>Recovered!R6/'Total WS'!R6</f>
        <v>0.21598291833319072</v>
      </c>
      <c r="S6" s="8">
        <f>Recovered!S6/'Total WS'!S6</f>
        <v>0.22911995200419966</v>
      </c>
      <c r="T6" s="8">
        <f>Recovered!T6/'Total WS'!T6</f>
        <v>0.25646525074927434</v>
      </c>
      <c r="U6" s="8">
        <f>Recovered!U6/'Total WS'!U6</f>
        <v>0.20992710162047157</v>
      </c>
      <c r="V6" s="8">
        <f>Recovered!V6/'Total WS'!V6</f>
        <v>0.20430041320044801</v>
      </c>
      <c r="W6" s="8">
        <f>Recovered!W6/'Total WS'!W6</f>
        <v>0.22653797144095741</v>
      </c>
      <c r="X6" s="8">
        <f>Recovered!X6/'Total WS'!X6</f>
        <v>0.21516337426773102</v>
      </c>
      <c r="Y6" s="8">
        <f>Recovered!Y6/'Total WS'!Y6</f>
        <v>0.20806725534492701</v>
      </c>
      <c r="Z6" s="8">
        <f>Recovered!Z6/'Total WS'!Z6</f>
        <v>0.24680896008449588</v>
      </c>
      <c r="AA6" s="8">
        <f>Recovered!AA6/'Total WS'!AA6</f>
        <v>0.2796790748391873</v>
      </c>
      <c r="AB6" s="8">
        <f>Recovered!AB6/'Total WS'!AB6</f>
        <v>0.22444165754996398</v>
      </c>
      <c r="AC6" s="8">
        <f>Recovered!AC6/'Total WS'!AC6</f>
        <v>0.22243163094829183</v>
      </c>
      <c r="AD6" s="8">
        <f>Recovered!AD6/'Total WS'!AD6</f>
        <v>0.23174385177138862</v>
      </c>
      <c r="AE6" s="8">
        <f>Recovered!AE6/'Total WS'!AE6</f>
        <v>0.1719882328924921</v>
      </c>
      <c r="AF6" s="8">
        <f>Recovered!AF6/'Total WS'!AF6</f>
        <v>0.17223335858041089</v>
      </c>
      <c r="AG6" s="8">
        <f>Recovered!AG6/'Total WS'!AG6</f>
        <v>0.14984647586427602</v>
      </c>
    </row>
    <row r="7" spans="1:33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">
        <f>Recovered!O7/'Total WS'!O7</f>
        <v>0.27629600143954719</v>
      </c>
      <c r="P7" s="8">
        <f>Recovered!P7/'Total WS'!P7</f>
        <v>0.22325108914209119</v>
      </c>
      <c r="Q7" s="8">
        <f>Recovered!Q7/'Total WS'!Q7</f>
        <v>0.22734545049684082</v>
      </c>
      <c r="R7" s="8">
        <f>Recovered!R7/'Total WS'!R7</f>
        <v>0.23659341127296676</v>
      </c>
      <c r="S7" s="8">
        <f>Recovered!S7/'Total WS'!S7</f>
        <v>0.2131973295691538</v>
      </c>
      <c r="T7" s="8">
        <f>Recovered!T7/'Total WS'!T7</f>
        <v>0.2939549470251191</v>
      </c>
      <c r="U7" s="8">
        <f>Recovered!U7/'Total WS'!U7</f>
        <v>0.25746616749386025</v>
      </c>
      <c r="V7" s="8">
        <f>Recovered!V7/'Total WS'!V7</f>
        <v>0.22349586318047196</v>
      </c>
      <c r="W7" s="8">
        <f>Recovered!W7/'Total WS'!W7</f>
        <v>0.2603137044901212</v>
      </c>
      <c r="X7" s="8">
        <f>Recovered!X7/'Total WS'!X7</f>
        <v>0.23540804024667664</v>
      </c>
      <c r="Y7" s="8">
        <f>Recovered!Y7/'Total WS'!Y7</f>
        <v>0.23118355737795604</v>
      </c>
      <c r="Z7" s="8">
        <f>Recovered!Z7/'Total WS'!Z7</f>
        <v>0.27298222092231716</v>
      </c>
      <c r="AA7" s="8">
        <f>Recovered!AA7/'Total WS'!AA7</f>
        <v>0.26257267520543942</v>
      </c>
      <c r="AB7" s="8">
        <f>Recovered!AB7/'Total WS'!AB7</f>
        <v>0.26802462371482905</v>
      </c>
      <c r="AC7" s="8">
        <f>Recovered!AC7/'Total WS'!AC7</f>
        <v>0.25771411188136933</v>
      </c>
      <c r="AD7" s="8">
        <f>Recovered!AD7/'Total WS'!AD7</f>
        <v>0.26903273869595695</v>
      </c>
      <c r="AE7" s="8">
        <f>Recovered!AE7/'Total WS'!AE7</f>
        <v>0.21104907295538114</v>
      </c>
      <c r="AF7" s="8">
        <f>Recovered!AF7/'Total WS'!AF7</f>
        <v>0.20433443041108881</v>
      </c>
      <c r="AG7" s="8">
        <f>Recovered!AG7/'Total WS'!AG7</f>
        <v>0.15551138032993889</v>
      </c>
    </row>
    <row r="8" spans="1:33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8">
        <f>Recovered!O8/'Total WS'!O8</f>
        <v>0.22583064567128308</v>
      </c>
      <c r="P8" s="8">
        <f>Recovered!P8/'Total WS'!P8</f>
        <v>0.19386383398455992</v>
      </c>
      <c r="Q8" s="8">
        <f>Recovered!Q8/'Total WS'!Q8</f>
        <v>0.18682702765330034</v>
      </c>
      <c r="R8" s="8">
        <f>Recovered!R8/'Total WS'!R8</f>
        <v>0.18804346045630202</v>
      </c>
      <c r="S8" s="8">
        <f>Recovered!S8/'Total WS'!S8</f>
        <v>0.19898778119334529</v>
      </c>
      <c r="T8" s="8">
        <f>Recovered!T8/'Total WS'!T8</f>
        <v>0.2516256964840316</v>
      </c>
      <c r="U8" s="8">
        <f>Recovered!U8/'Total WS'!U8</f>
        <v>0.23223711280910012</v>
      </c>
      <c r="V8" s="8">
        <f>Recovered!V8/'Total WS'!V8</f>
        <v>0.23488396809216092</v>
      </c>
      <c r="W8" s="8">
        <f>Recovered!W8/'Total WS'!W8</f>
        <v>0.24468464346932289</v>
      </c>
      <c r="X8" s="8">
        <f>Recovered!X8/'Total WS'!X8</f>
        <v>0.21802308921760283</v>
      </c>
      <c r="Y8" s="8">
        <f>Recovered!Y8/'Total WS'!Y8</f>
        <v>0.21911323831062957</v>
      </c>
      <c r="Z8" s="8">
        <f>Recovered!Z8/'Total WS'!Z8</f>
        <v>0.26089991144293956</v>
      </c>
      <c r="AA8" s="8">
        <f>Recovered!AA8/'Total WS'!AA8</f>
        <v>0.23403700720266515</v>
      </c>
      <c r="AB8" s="8">
        <f>Recovered!AB8/'Total WS'!AB8</f>
        <v>0.24080043042385893</v>
      </c>
      <c r="AC8" s="8">
        <f>Recovered!AC8/'Total WS'!AC8</f>
        <v>0.23101438208780695</v>
      </c>
      <c r="AD8" s="8">
        <f>Recovered!AD8/'Total WS'!AD8</f>
        <v>0.253231614615054</v>
      </c>
      <c r="AE8" s="8">
        <f>Recovered!AE8/'Total WS'!AE8</f>
        <v>0.17644772207290257</v>
      </c>
      <c r="AF8" s="8">
        <f>Recovered!AF8/'Total WS'!AF8</f>
        <v>0.18434532634051212</v>
      </c>
      <c r="AG8" s="8">
        <f>Recovered!AG8/'Total WS'!AG8</f>
        <v>0.14120887290337655</v>
      </c>
    </row>
    <row r="9" spans="1:33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8">
        <f>Recovered!O9/'Total WS'!O9</f>
        <v>0.33040742723323674</v>
      </c>
      <c r="P9" s="8">
        <f>Recovered!P9/'Total WS'!P9</f>
        <v>0.30797578881825682</v>
      </c>
      <c r="Q9" s="8">
        <f>Recovered!Q9/'Total WS'!Q9</f>
        <v>0.29908348584070149</v>
      </c>
      <c r="R9" s="8">
        <f>Recovered!R9/'Total WS'!R9</f>
        <v>0.2903095543857479</v>
      </c>
      <c r="S9" s="8">
        <f>Recovered!S9/'Total WS'!S9</f>
        <v>0.29013077325940828</v>
      </c>
      <c r="T9" s="8">
        <f>Recovered!T9/'Total WS'!T9</f>
        <v>0.33557936636164681</v>
      </c>
      <c r="U9" s="8">
        <f>Recovered!U9/'Total WS'!U9</f>
        <v>0.303196015566713</v>
      </c>
      <c r="V9" s="8">
        <f>Recovered!V9/'Total WS'!V9</f>
        <v>0.3059823312823795</v>
      </c>
      <c r="W9" s="8">
        <f>Recovered!W9/'Total WS'!W9</f>
        <v>0.32420000950013461</v>
      </c>
      <c r="X9" s="8">
        <f>Recovered!X9/'Total WS'!X9</f>
        <v>0.2919861899545198</v>
      </c>
      <c r="Y9" s="8">
        <f>Recovered!Y9/'Total WS'!Y9</f>
        <v>0.28720351289675677</v>
      </c>
      <c r="Z9" s="8">
        <f>Recovered!Z9/'Total WS'!Z9</f>
        <v>0.33739755322699611</v>
      </c>
      <c r="AA9" s="8">
        <f>Recovered!AA9/'Total WS'!AA9</f>
        <v>0.33989693038787566</v>
      </c>
      <c r="AB9" s="8">
        <f>Recovered!AB9/'Total WS'!AB9</f>
        <v>0.33129517301340317</v>
      </c>
      <c r="AC9" s="8">
        <f>Recovered!AC9/'Total WS'!AC9</f>
        <v>0.30268301782730711</v>
      </c>
      <c r="AD9" s="8">
        <f>Recovered!AD9/'Total WS'!AD9</f>
        <v>0.30177496527241854</v>
      </c>
      <c r="AE9" s="8">
        <f>Recovered!AE9/'Total WS'!AE9</f>
        <v>0.23717800135929881</v>
      </c>
      <c r="AF9" s="8">
        <f>Recovered!AF9/'Total WS'!AF9</f>
        <v>0.24760610366343361</v>
      </c>
      <c r="AG9" s="8">
        <f>Recovered!AG9/'Total WS'!AG9</f>
        <v>0.17946819870161351</v>
      </c>
    </row>
    <row r="10" spans="1:33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8">
        <f>Recovered!O10/'Total WS'!O10</f>
        <v>0.40581583503559415</v>
      </c>
      <c r="P10" s="8">
        <f>Recovered!P10/'Total WS'!P10</f>
        <v>0.31122519214111594</v>
      </c>
      <c r="Q10" s="8">
        <f>Recovered!Q10/'Total WS'!Q10</f>
        <v>0.30749340109257289</v>
      </c>
      <c r="R10" s="8">
        <f>Recovered!R10/'Total WS'!R10</f>
        <v>0.34327256227524294</v>
      </c>
      <c r="S10" s="8">
        <f>Recovered!S10/'Total WS'!S10</f>
        <v>0.29798758792643754</v>
      </c>
      <c r="T10" s="8">
        <f>Recovered!T10/'Total WS'!T10</f>
        <v>0.34638096881806651</v>
      </c>
      <c r="U10" s="8">
        <f>Recovered!U10/'Total WS'!U10</f>
        <v>0.29921771033564992</v>
      </c>
      <c r="V10" s="8">
        <f>Recovered!V10/'Total WS'!V10</f>
        <v>0.30264198443634388</v>
      </c>
      <c r="W10" s="8">
        <f>Recovered!W10/'Total WS'!W10</f>
        <v>0.25211617929293556</v>
      </c>
      <c r="X10" s="8">
        <f>Recovered!X10/'Total WS'!X10</f>
        <v>0.26929070977421771</v>
      </c>
      <c r="Y10" s="8">
        <f>Recovered!Y10/'Total WS'!Y10</f>
        <v>0.30830770298369492</v>
      </c>
      <c r="Z10" s="8">
        <f>Recovered!Z10/'Total WS'!Z10</f>
        <v>0.32503664672556554</v>
      </c>
      <c r="AA10" s="8">
        <f>Recovered!AA10/'Total WS'!AA10</f>
        <v>0.32303567035670361</v>
      </c>
      <c r="AB10" s="8">
        <f>Recovered!AB10/'Total WS'!AB10</f>
        <v>0.30829811948010333</v>
      </c>
      <c r="AC10" s="8">
        <f>Recovered!AC10/'Total WS'!AC10</f>
        <v>0.31495270380293994</v>
      </c>
      <c r="AD10" s="8">
        <f>Recovered!AD10/'Total WS'!AD10</f>
        <v>0.32989715361946126</v>
      </c>
      <c r="AE10" s="8">
        <f>Recovered!AE10/'Total WS'!AE10</f>
        <v>0.24705130320026394</v>
      </c>
      <c r="AF10" s="8">
        <f>Recovered!AF10/'Total WS'!AF10</f>
        <v>0.24271699371695735</v>
      </c>
      <c r="AG10" s="8">
        <f>Recovered!AG10/'Total WS'!AG10</f>
        <v>0.2117245973588307</v>
      </c>
    </row>
    <row r="11" spans="1:33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8">
        <f>Recovered!O11/'Total WS'!O11</f>
        <v>0.2455007433597485</v>
      </c>
      <c r="P11" s="8">
        <f>Recovered!P11/'Total WS'!P11</f>
        <v>0.25060175537283624</v>
      </c>
      <c r="Q11" s="8">
        <f>Recovered!Q11/'Total WS'!Q11</f>
        <v>0.27256694688061872</v>
      </c>
      <c r="R11" s="8">
        <f>Recovered!R11/'Total WS'!R11</f>
        <v>0.28912417418869429</v>
      </c>
      <c r="S11" s="8">
        <f>Recovered!S11/'Total WS'!S11</f>
        <v>0.27839794562778492</v>
      </c>
      <c r="T11" s="8">
        <f>Recovered!T11/'Total WS'!T11</f>
        <v>0.35028256254186618</v>
      </c>
      <c r="U11" s="8">
        <f>Recovered!U11/'Total WS'!U11</f>
        <v>0.35555047395511991</v>
      </c>
      <c r="V11" s="8">
        <f>Recovered!V11/'Total WS'!V11</f>
        <v>0.37008882437075735</v>
      </c>
      <c r="W11" s="8">
        <f>Recovered!W11/'Total WS'!W11</f>
        <v>0.38653630187395727</v>
      </c>
      <c r="X11" s="8">
        <f>Recovered!X11/'Total WS'!X11</f>
        <v>0.34119590643689141</v>
      </c>
      <c r="Y11" s="8">
        <f>Recovered!Y11/'Total WS'!Y11</f>
        <v>0.33592376258708284</v>
      </c>
      <c r="Z11" s="8">
        <f>Recovered!Z11/'Total WS'!Z11</f>
        <v>0.334347433040733</v>
      </c>
      <c r="AA11" s="8">
        <f>Recovered!AA11/'Total WS'!AA11</f>
        <v>0.33143153691098898</v>
      </c>
      <c r="AB11" s="8">
        <f>Recovered!AB11/'Total WS'!AB11</f>
        <v>0.30967307425049295</v>
      </c>
      <c r="AC11" s="8">
        <f>Recovered!AC11/'Total WS'!AC11</f>
        <v>0.31280594839863546</v>
      </c>
      <c r="AD11" s="8">
        <f>Recovered!AD11/'Total WS'!AD11</f>
        <v>0.32135664435486622</v>
      </c>
      <c r="AE11" s="8">
        <f>Recovered!AE11/'Total WS'!AE11</f>
        <v>0.23475970307812574</v>
      </c>
      <c r="AF11" s="8">
        <f>Recovered!AF11/'Total WS'!AF11</f>
        <v>0.2700379644552891</v>
      </c>
      <c r="AG11" s="8">
        <f>Recovered!AG11/'Total WS'!AG11</f>
        <v>0.21650263490420138</v>
      </c>
    </row>
    <row r="12" spans="1:33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8">
        <f>Recovered!O12/'Total WS'!O12</f>
        <v>0.31979487689674435</v>
      </c>
      <c r="P12" s="8">
        <f>Recovered!P12/'Total WS'!P12</f>
        <v>0.31800823213620655</v>
      </c>
      <c r="Q12" s="8">
        <f>Recovered!Q12/'Total WS'!Q12</f>
        <v>0.24329754133087933</v>
      </c>
      <c r="R12" s="8">
        <f>Recovered!R12/'Total WS'!R12</f>
        <v>0.26149385874885905</v>
      </c>
      <c r="S12" s="8">
        <f>Recovered!S12/'Total WS'!S12</f>
        <v>0.19771598626558262</v>
      </c>
      <c r="T12" s="8">
        <f>Recovered!T12/'Total WS'!T12</f>
        <v>0.26498575214810965</v>
      </c>
      <c r="U12" s="8">
        <f>Recovered!U12/'Total WS'!U12</f>
        <v>0.24146662738519298</v>
      </c>
      <c r="V12" s="8">
        <f>Recovered!V12/'Total WS'!V12</f>
        <v>0.22392299313473704</v>
      </c>
      <c r="W12" s="8">
        <f>Recovered!W12/'Total WS'!W12</f>
        <v>0.25310535687469166</v>
      </c>
      <c r="X12" s="8">
        <f>Recovered!X12/'Total WS'!X12</f>
        <v>0.22638180524255724</v>
      </c>
      <c r="Y12" s="8">
        <f>Recovered!Y12/'Total WS'!Y12</f>
        <v>0.24142070683731487</v>
      </c>
      <c r="Z12" s="8">
        <f>Recovered!Z12/'Total WS'!Z12</f>
        <v>0.27938194730341703</v>
      </c>
      <c r="AA12" s="8">
        <f>Recovered!AA12/'Total WS'!AA12</f>
        <v>0.26425473507904956</v>
      </c>
      <c r="AB12" s="8">
        <f>Recovered!AB12/'Total WS'!AB12</f>
        <v>0.27448367580416727</v>
      </c>
      <c r="AC12" s="8">
        <f>Recovered!AC12/'Total WS'!AC12</f>
        <v>0.25945808795053615</v>
      </c>
      <c r="AD12" s="8">
        <f>Recovered!AD12/'Total WS'!AD12</f>
        <v>0.24336502468268553</v>
      </c>
      <c r="AE12" s="8">
        <f>Recovered!AE12/'Total WS'!AE12</f>
        <v>0.19137039256586272</v>
      </c>
      <c r="AF12" s="8">
        <f>Recovered!AF12/'Total WS'!AF12</f>
        <v>0.2000072516480503</v>
      </c>
      <c r="AG12" s="8">
        <f>Recovered!AG12/'Total WS'!AG12</f>
        <v>0.15138225260007235</v>
      </c>
    </row>
    <row r="13" spans="1:33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8">
        <f>Recovered!O13/'Total WS'!O13</f>
        <v>0.25831778337555988</v>
      </c>
      <c r="P13" s="8">
        <f>Recovered!P13/'Total WS'!P13</f>
        <v>0.22800222977614626</v>
      </c>
      <c r="Q13" s="8">
        <f>Recovered!Q13/'Total WS'!Q13</f>
        <v>0.22367611742075511</v>
      </c>
      <c r="R13" s="8">
        <f>Recovered!R13/'Total WS'!R13</f>
        <v>0.23169998873267653</v>
      </c>
      <c r="S13" s="8">
        <f>Recovered!S13/'Total WS'!S13</f>
        <v>0.20889495970495836</v>
      </c>
      <c r="T13" s="8">
        <f>Recovered!T13/'Total WS'!T13</f>
        <v>0.2612149834191409</v>
      </c>
      <c r="U13" s="8">
        <f>Recovered!U13/'Total WS'!U13</f>
        <v>0.19153456693387982</v>
      </c>
      <c r="V13" s="8">
        <f>Recovered!V13/'Total WS'!V13</f>
        <v>0.20613767312645412</v>
      </c>
      <c r="W13" s="8">
        <f>Recovered!W13/'Total WS'!W13</f>
        <v>0.20463257748034566</v>
      </c>
      <c r="X13" s="8">
        <f>Recovered!X13/'Total WS'!X13</f>
        <v>0.1932214793968367</v>
      </c>
      <c r="Y13" s="8">
        <f>Recovered!Y13/'Total WS'!Y13</f>
        <v>0.18147496808522215</v>
      </c>
      <c r="Z13" s="8">
        <f>Recovered!Z13/'Total WS'!Z13</f>
        <v>0.21985042712181496</v>
      </c>
      <c r="AA13" s="8">
        <f>Recovered!AA13/'Total WS'!AA13</f>
        <v>0.20731844800050103</v>
      </c>
      <c r="AB13" s="8">
        <f>Recovered!AB13/'Total WS'!AB13</f>
        <v>0.2183399457490873</v>
      </c>
      <c r="AC13" s="8">
        <f>Recovered!AC13/'Total WS'!AC13</f>
        <v>0.22245378747036709</v>
      </c>
      <c r="AD13" s="8">
        <f>Recovered!AD13/'Total WS'!AD13</f>
        <v>0.22112123700967096</v>
      </c>
      <c r="AE13" s="8">
        <f>Recovered!AE13/'Total WS'!AE13</f>
        <v>0.12661872789835052</v>
      </c>
      <c r="AF13" s="8">
        <f>Recovered!AF13/'Total WS'!AF13</f>
        <v>0.15069501962620185</v>
      </c>
      <c r="AG13" s="8">
        <f>Recovered!AG13/'Total WS'!AG13</f>
        <v>0.10469221858074991</v>
      </c>
    </row>
    <row r="14" spans="1:33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8">
        <f>Recovered!O14/'Total WS'!O14</f>
        <v>0.23915062510613808</v>
      </c>
      <c r="P14" s="8">
        <f>Recovered!P14/'Total WS'!P14</f>
        <v>0.22877424691240056</v>
      </c>
      <c r="Q14" s="8">
        <f>Recovered!Q14/'Total WS'!Q14</f>
        <v>0.2174348117901132</v>
      </c>
      <c r="R14" s="8">
        <f>Recovered!R14/'Total WS'!R14</f>
        <v>0.21960269753636477</v>
      </c>
      <c r="S14" s="8">
        <f>Recovered!S14/'Total WS'!S14</f>
        <v>0.19985297143186714</v>
      </c>
      <c r="T14" s="8">
        <f>Recovered!T14/'Total WS'!T14</f>
        <v>0.24560350330742134</v>
      </c>
      <c r="U14" s="8">
        <f>Recovered!U14/'Total WS'!U14</f>
        <v>0.25371939409734262</v>
      </c>
      <c r="V14" s="8">
        <f>Recovered!V14/'Total WS'!V14</f>
        <v>0.24128236322668045</v>
      </c>
      <c r="W14" s="8">
        <f>Recovered!W14/'Total WS'!W14</f>
        <v>0.26322415499390989</v>
      </c>
      <c r="X14" s="8">
        <f>Recovered!X14/'Total WS'!X14</f>
        <v>0.24009812409246492</v>
      </c>
      <c r="Y14" s="8">
        <f>Recovered!Y14/'Total WS'!Y14</f>
        <v>0.23973405818544949</v>
      </c>
      <c r="Z14" s="8">
        <f>Recovered!Z14/'Total WS'!Z14</f>
        <v>0.26719181187024327</v>
      </c>
      <c r="AA14" s="8">
        <f>Recovered!AA14/'Total WS'!AA14</f>
        <v>0.24475787446468841</v>
      </c>
      <c r="AB14" s="8">
        <f>Recovered!AB14/'Total WS'!AB14</f>
        <v>0.25979241782581197</v>
      </c>
      <c r="AC14" s="8">
        <f>Recovered!AC14/'Total WS'!AC14</f>
        <v>0.25445622487200448</v>
      </c>
      <c r="AD14" s="8">
        <f>Recovered!AD14/'Total WS'!AD14</f>
        <v>0.2663846094031937</v>
      </c>
      <c r="AE14" s="8">
        <f>Recovered!AE14/'Total WS'!AE14</f>
        <v>0.12122200280760426</v>
      </c>
      <c r="AF14" s="8">
        <f>Recovered!AF14/'Total WS'!AF14</f>
        <v>0.19114335205152991</v>
      </c>
      <c r="AG14" s="8">
        <f>Recovered!AG14/'Total WS'!AG14</f>
        <v>0.14782007622704416</v>
      </c>
    </row>
    <row r="15" spans="1:33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8">
        <f>Recovered!O15/'Total WS'!O15</f>
        <v>0.22220405813194327</v>
      </c>
      <c r="P15" s="8">
        <f>Recovered!P15/'Total WS'!P15</f>
        <v>0.20093833861855592</v>
      </c>
      <c r="Q15" s="8">
        <f>Recovered!Q15/'Total WS'!Q15</f>
        <v>0.19536219513092512</v>
      </c>
      <c r="R15" s="8">
        <f>Recovered!R15/'Total WS'!R15</f>
        <v>0.21872602565995053</v>
      </c>
      <c r="S15" s="8">
        <f>Recovered!S15/'Total WS'!S15</f>
        <v>0.21328648979349579</v>
      </c>
      <c r="T15" s="8">
        <f>Recovered!T15/'Total WS'!T15</f>
        <v>0.25528205620331712</v>
      </c>
      <c r="U15" s="8">
        <f>Recovered!U15/'Total WS'!U15</f>
        <v>0.286386644044484</v>
      </c>
      <c r="V15" s="8">
        <f>Recovered!V15/'Total WS'!V15</f>
        <v>0.25674465264591023</v>
      </c>
      <c r="W15" s="8">
        <f>Recovered!W15/'Total WS'!W15</f>
        <v>0.25740593676890389</v>
      </c>
      <c r="X15" s="8">
        <f>Recovered!X15/'Total WS'!X15</f>
        <v>0.23649400151772318</v>
      </c>
      <c r="Y15" s="8">
        <f>Recovered!Y15/'Total WS'!Y15</f>
        <v>0.22144488906822163</v>
      </c>
      <c r="Z15" s="8">
        <f>Recovered!Z15/'Total WS'!Z15</f>
        <v>0.2428642172102686</v>
      </c>
      <c r="AA15" s="8">
        <f>Recovered!AA15/'Total WS'!AA15</f>
        <v>0.25063863039865464</v>
      </c>
      <c r="AB15" s="8">
        <f>Recovered!AB15/'Total WS'!AB15</f>
        <v>0.23527303089007814</v>
      </c>
      <c r="AC15" s="8">
        <f>Recovered!AC15/'Total WS'!AC15</f>
        <v>0.22191192170950244</v>
      </c>
      <c r="AD15" s="8">
        <f>Recovered!AD15/'Total WS'!AD15</f>
        <v>0.23221685235415215</v>
      </c>
      <c r="AE15" s="8">
        <f>Recovered!AE15/'Total WS'!AE15</f>
        <v>0.15669081741387583</v>
      </c>
      <c r="AF15" s="8">
        <f>Recovered!AF15/'Total WS'!AF15</f>
        <v>0.17800517163005705</v>
      </c>
      <c r="AG15" s="8">
        <f>Recovered!AG15/'Total WS'!AG15</f>
        <v>0.13367452629013588</v>
      </c>
    </row>
    <row r="16" spans="1:33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8">
        <f>Recovered!O16/'Total WS'!O16</f>
        <v>0.26570352841992317</v>
      </c>
      <c r="P16" s="8">
        <f>Recovered!P16/'Total WS'!P16</f>
        <v>0.24549277781404152</v>
      </c>
      <c r="Q16" s="8">
        <f>Recovered!Q16/'Total WS'!Q16</f>
        <v>0.244130360734445</v>
      </c>
      <c r="R16" s="8">
        <f>Recovered!R16/'Total WS'!R16</f>
        <v>0.25197889844248017</v>
      </c>
      <c r="S16" s="8">
        <f>Recovered!S16/'Total WS'!S16</f>
        <v>0.24419799929068822</v>
      </c>
      <c r="T16" s="8">
        <f>Recovered!T16/'Total WS'!T16</f>
        <v>0.2903494149338896</v>
      </c>
      <c r="U16" s="8">
        <f>Recovered!U16/'Total WS'!U16</f>
        <v>0.24320233087977569</v>
      </c>
      <c r="V16" s="8">
        <f>Recovered!V16/'Total WS'!V16</f>
        <v>0.21561379169392669</v>
      </c>
      <c r="W16" s="8">
        <f>Recovered!W16/'Total WS'!W16</f>
        <v>0.27172355725159741</v>
      </c>
      <c r="X16" s="8">
        <f>Recovered!X16/'Total WS'!X16</f>
        <v>0.24706935219271359</v>
      </c>
      <c r="Y16" s="8">
        <f>Recovered!Y16/'Total WS'!Y16</f>
        <v>0.23819493271911746</v>
      </c>
      <c r="Z16" s="8">
        <f>Recovered!Z16/'Total WS'!Z16</f>
        <v>0.27114920406345339</v>
      </c>
      <c r="AA16" s="8">
        <f>Recovered!AA16/'Total WS'!AA16</f>
        <v>0.23266133565252622</v>
      </c>
      <c r="AB16" s="8">
        <f>Recovered!AB16/'Total WS'!AB16</f>
        <v>0.26501341404691475</v>
      </c>
      <c r="AC16" s="8">
        <f>Recovered!AC16/'Total WS'!AC16</f>
        <v>0.26294674944376489</v>
      </c>
      <c r="AD16" s="8">
        <f>Recovered!AD16/'Total WS'!AD16</f>
        <v>0.26677550228351715</v>
      </c>
      <c r="AE16" s="8">
        <f>Recovered!AE16/'Total WS'!AE16</f>
        <v>0.20379333024537138</v>
      </c>
      <c r="AF16" s="8">
        <f>Recovered!AF16/'Total WS'!AF16</f>
        <v>0.21415137672563914</v>
      </c>
      <c r="AG16" s="8">
        <f>Recovered!AG16/'Total WS'!AG16</f>
        <v>0.17126732321027183</v>
      </c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8">
        <f>Recovered!O17/'Total WS'!O17</f>
        <v>0.24346747377895506</v>
      </c>
      <c r="P17" s="8">
        <f>Recovered!P17/'Total WS'!P17</f>
        <v>0.22174633569504268</v>
      </c>
      <c r="Q17" s="8">
        <f>Recovered!Q17/'Total WS'!Q17</f>
        <v>0.22422771194749702</v>
      </c>
      <c r="R17" s="8">
        <f>Recovered!R17/'Total WS'!R17</f>
        <v>0.24867761334201804</v>
      </c>
      <c r="S17" s="8">
        <f>Recovered!S17/'Total WS'!S17</f>
        <v>0.23644288435464689</v>
      </c>
      <c r="T17" s="8">
        <f>Recovered!T17/'Total WS'!T17</f>
        <v>0.29109772835248371</v>
      </c>
      <c r="U17" s="8">
        <f>Recovered!U17/'Total WS'!U17</f>
        <v>0.27639202681236763</v>
      </c>
      <c r="V17" s="8">
        <f>Recovered!V17/'Total WS'!V17</f>
        <v>0.26408000771376383</v>
      </c>
      <c r="W17" s="8">
        <f>Recovered!W17/'Total WS'!W17</f>
        <v>0.27031306200489791</v>
      </c>
      <c r="X17" s="8">
        <f>Recovered!X17/'Total WS'!X17</f>
        <v>0.25125179916295165</v>
      </c>
      <c r="Y17" s="8">
        <f>Recovered!Y17/'Total WS'!Y17</f>
        <v>0.23948568427265118</v>
      </c>
      <c r="Z17" s="8">
        <f>Recovered!Z17/'Total WS'!Z17</f>
        <v>0.27797714570685089</v>
      </c>
      <c r="AA17" s="8">
        <f>Recovered!AA17/'Total WS'!AA17</f>
        <v>0.24765627063142048</v>
      </c>
      <c r="AB17" s="8">
        <f>Recovered!AB17/'Total WS'!AB17</f>
        <v>0.24150666250822009</v>
      </c>
      <c r="AC17" s="8">
        <f>Recovered!AC17/'Total WS'!AC17</f>
        <v>0.2386581251884905</v>
      </c>
      <c r="AD17" s="8">
        <f>Recovered!AD17/'Total WS'!AD17</f>
        <v>0.26215424338863552</v>
      </c>
      <c r="AE17" s="8">
        <f>Recovered!AE17/'Total WS'!AE17</f>
        <v>0.17989613681350164</v>
      </c>
      <c r="AF17" s="8">
        <f>Recovered!AF17/'Total WS'!AF17</f>
        <v>0.19556201157510789</v>
      </c>
      <c r="AG17" s="8">
        <f>Recovered!AG17/'Total WS'!AG17</f>
        <v>0.15249849688006517</v>
      </c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8">
        <f>Recovered!O18/'Total WS'!O18</f>
        <v>0.274324552957945</v>
      </c>
      <c r="P18" s="8">
        <f>Recovered!P18/'Total WS'!P18</f>
        <v>0.23386257157730353</v>
      </c>
      <c r="Q18" s="8">
        <f>Recovered!Q18/'Total WS'!Q18</f>
        <v>0.22584749336907317</v>
      </c>
      <c r="R18" s="8">
        <f>Recovered!R18/'Total WS'!R18</f>
        <v>0.22682238478963196</v>
      </c>
      <c r="S18" s="8">
        <f>Recovered!S18/'Total WS'!S18</f>
        <v>0.21517624398157231</v>
      </c>
      <c r="T18" s="8">
        <f>Recovered!T18/'Total WS'!T18</f>
        <v>0.26094858483007022</v>
      </c>
      <c r="U18" s="8">
        <f>Recovered!U18/'Total WS'!U18</f>
        <v>0.26585574027451969</v>
      </c>
      <c r="V18" s="8">
        <f>Recovered!V18/'Total WS'!V18</f>
        <v>0.21663107144223726</v>
      </c>
      <c r="W18" s="8">
        <f>Recovered!W18/'Total WS'!W18</f>
        <v>0.2507017128203699</v>
      </c>
      <c r="X18" s="8">
        <f>Recovered!X18/'Total WS'!X18</f>
        <v>0.23233826527781135</v>
      </c>
      <c r="Y18" s="8">
        <f>Recovered!Y18/'Total WS'!Y18</f>
        <v>0.23298793495728226</v>
      </c>
      <c r="Z18" s="8">
        <f>Recovered!Z18/'Total WS'!Z18</f>
        <v>0.25722270108946693</v>
      </c>
      <c r="AA18" s="8">
        <f>Recovered!AA18/'Total WS'!AA18</f>
        <v>0.26621547316656702</v>
      </c>
      <c r="AB18" s="8">
        <f>Recovered!AB18/'Total WS'!AB18</f>
        <v>0.19092121457799086</v>
      </c>
      <c r="AC18" s="8">
        <f>Recovered!AC18/'Total WS'!AC18</f>
        <v>0.18595901106909349</v>
      </c>
      <c r="AD18" s="8">
        <f>Recovered!AD18/'Total WS'!AD18</f>
        <v>0.22568617074147002</v>
      </c>
      <c r="AE18" s="8">
        <f>Recovered!AE18/'Total WS'!AE18</f>
        <v>0.15704246233314209</v>
      </c>
      <c r="AF18" s="8">
        <f>Recovered!AF18/'Total WS'!AF18</f>
        <v>0.17318269548086443</v>
      </c>
      <c r="AG18" s="8">
        <f>Recovered!AG18/'Total WS'!AG18</f>
        <v>0.14897622543497796</v>
      </c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8">
        <f>Recovered!O19/'Total WS'!O19</f>
        <v>0.22950568080235303</v>
      </c>
      <c r="P19" s="8">
        <f>Recovered!P19/'Total WS'!P19</f>
        <v>0.21434308855604309</v>
      </c>
      <c r="Q19" s="8">
        <f>Recovered!Q19/'Total WS'!Q19</f>
        <v>0.20379469095301245</v>
      </c>
      <c r="R19" s="8">
        <f>Recovered!R19/'Total WS'!R19</f>
        <v>0.21721646764357741</v>
      </c>
      <c r="S19" s="8">
        <f>Recovered!S19/'Total WS'!S19</f>
        <v>0.22856493937593905</v>
      </c>
      <c r="T19" s="8">
        <f>Recovered!T19/'Total WS'!T19</f>
        <v>0.30114391053385992</v>
      </c>
      <c r="U19" s="8">
        <f>Recovered!U19/'Total WS'!U19</f>
        <v>0.24445833502455661</v>
      </c>
      <c r="V19" s="8">
        <f>Recovered!V19/'Total WS'!V19</f>
        <v>0.22281926544541708</v>
      </c>
      <c r="W19" s="8">
        <f>Recovered!W19/'Total WS'!W19</f>
        <v>0.21932757507397727</v>
      </c>
      <c r="X19" s="8">
        <f>Recovered!X19/'Total WS'!X19</f>
        <v>0.20828543178428383</v>
      </c>
      <c r="Y19" s="8">
        <f>Recovered!Y19/'Total WS'!Y19</f>
        <v>0.18605227745660788</v>
      </c>
      <c r="Z19" s="8">
        <f>Recovered!Z19/'Total WS'!Z19</f>
        <v>0.21810010228458337</v>
      </c>
      <c r="AA19" s="8">
        <f>Recovered!AA19/'Total WS'!AA19</f>
        <v>0.24557786464759282</v>
      </c>
      <c r="AB19" s="8">
        <f>Recovered!AB19/'Total WS'!AB19</f>
        <v>0.19969352057814227</v>
      </c>
      <c r="AC19" s="8">
        <f>Recovered!AC19/'Total WS'!AC19</f>
        <v>0.19710989232965492</v>
      </c>
      <c r="AD19" s="8">
        <f>Recovered!AD19/'Total WS'!AD19</f>
        <v>0.20335176171749575</v>
      </c>
      <c r="AE19" s="8">
        <f>Recovered!AE19/'Total WS'!AE19</f>
        <v>0.14910290447144911</v>
      </c>
      <c r="AF19" s="8">
        <f>Recovered!AF19/'Total WS'!AF19</f>
        <v>0.16107536014111654</v>
      </c>
      <c r="AG19" s="8">
        <f>Recovered!AG19/'Total WS'!AG19</f>
        <v>0.11582129461135664</v>
      </c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8">
        <f>Recovered!O20/'Total WS'!O20</f>
        <v>0.23937477717523875</v>
      </c>
      <c r="P20" s="8">
        <f>Recovered!P20/'Total WS'!P20</f>
        <v>0.20365637548831139</v>
      </c>
      <c r="Q20" s="8">
        <f>Recovered!Q20/'Total WS'!Q20</f>
        <v>0.1923534269048984</v>
      </c>
      <c r="R20" s="8">
        <f>Recovered!R20/'Total WS'!R20</f>
        <v>0.21342890201419285</v>
      </c>
      <c r="S20" s="8">
        <f>Recovered!S20/'Total WS'!S20</f>
        <v>0.21292772657928483</v>
      </c>
      <c r="T20" s="8">
        <f>Recovered!T20/'Total WS'!T20</f>
        <v>0.27717246051021577</v>
      </c>
      <c r="U20" s="8">
        <f>Recovered!U20/'Total WS'!U20</f>
        <v>0.26509196579439481</v>
      </c>
      <c r="V20" s="8">
        <f>Recovered!V20/'Total WS'!V20</f>
        <v>0.27370494139536111</v>
      </c>
      <c r="W20" s="8">
        <f>Recovered!W20/'Total WS'!W20</f>
        <v>0.28405178319653834</v>
      </c>
      <c r="X20" s="8">
        <f>Recovered!X20/'Total WS'!X20</f>
        <v>0.26297932509256594</v>
      </c>
      <c r="Y20" s="8">
        <f>Recovered!Y20/'Total WS'!Y20</f>
        <v>0.2571519596754423</v>
      </c>
      <c r="Z20" s="8">
        <f>Recovered!Z20/'Total WS'!Z20</f>
        <v>0.28511249927104454</v>
      </c>
      <c r="AA20" s="8">
        <f>Recovered!AA20/'Total WS'!AA20</f>
        <v>0.266898702299665</v>
      </c>
      <c r="AB20" s="8">
        <f>Recovered!AB20/'Total WS'!AB20</f>
        <v>0.28787927639395905</v>
      </c>
      <c r="AC20" s="8">
        <f>Recovered!AC20/'Total WS'!AC20</f>
        <v>0.27248696217477142</v>
      </c>
      <c r="AD20" s="8">
        <f>Recovered!AD20/'Total WS'!AD20</f>
        <v>0.2737558820660278</v>
      </c>
      <c r="AE20" s="8">
        <f>Recovered!AE20/'Total WS'!AE20</f>
        <v>0.19806493815413895</v>
      </c>
      <c r="AF20" s="8">
        <f>Recovered!AF20/'Total WS'!AF20</f>
        <v>0.21204461090546711</v>
      </c>
      <c r="AG20" s="8">
        <f>Recovered!AG20/'Total WS'!AG20</f>
        <v>0.16195335890745183</v>
      </c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8">
        <f>Recovered!O21/'Total WS'!O21</f>
        <v>0.26400464676806357</v>
      </c>
      <c r="P21" s="8">
        <f>Recovered!P21/'Total WS'!P21</f>
        <v>0.24071060909222416</v>
      </c>
      <c r="Q21" s="8">
        <f>Recovered!Q21/'Total WS'!Q21</f>
        <v>0.23383321593830578</v>
      </c>
      <c r="R21" s="8">
        <f>Recovered!R21/'Total WS'!R21</f>
        <v>0.27448087838183011</v>
      </c>
      <c r="S21" s="8">
        <f>Recovered!S21/'Total WS'!S21</f>
        <v>0.25207724411289339</v>
      </c>
      <c r="T21" s="8">
        <f>Recovered!T21/'Total WS'!T21</f>
        <v>0.30832225654884032</v>
      </c>
      <c r="U21" s="8">
        <f>Recovered!U21/'Total WS'!U21</f>
        <v>0.28758303648791755</v>
      </c>
      <c r="V21" s="8">
        <f>Recovered!V21/'Total WS'!V21</f>
        <v>0.27007898000704872</v>
      </c>
      <c r="W21" s="8">
        <f>Recovered!W21/'Total WS'!W21</f>
        <v>0.28787635173298048</v>
      </c>
      <c r="X21" s="8">
        <f>Recovered!X21/'Total WS'!X21</f>
        <v>0.24856101895357252</v>
      </c>
      <c r="Y21" s="8">
        <f>Recovered!Y21/'Total WS'!Y21</f>
        <v>0.230021712047634</v>
      </c>
      <c r="Z21" s="8">
        <f>Recovered!Z21/'Total WS'!Z21</f>
        <v>0.27270548110829113</v>
      </c>
      <c r="AA21" s="8">
        <f>Recovered!AA21/'Total WS'!AA21</f>
        <v>0.24333063140122799</v>
      </c>
      <c r="AB21" s="8">
        <f>Recovered!AB21/'Total WS'!AB21</f>
        <v>0.27316746917688683</v>
      </c>
      <c r="AC21" s="8">
        <f>Recovered!AC21/'Total WS'!AC21</f>
        <v>0.23921576388476584</v>
      </c>
      <c r="AD21" s="8">
        <f>Recovered!AD21/'Total WS'!AD21</f>
        <v>0.25731025801165314</v>
      </c>
      <c r="AE21" s="8">
        <f>Recovered!AE21/'Total WS'!AE21</f>
        <v>0.12520952867649446</v>
      </c>
      <c r="AF21" s="8">
        <f>Recovered!AF21/'Total WS'!AF21</f>
        <v>0.14721163464945511</v>
      </c>
      <c r="AG21" s="8">
        <f>Recovered!AG21/'Total WS'!AG21</f>
        <v>7.8146532485852696E-2</v>
      </c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8">
        <f>Recovered!O22/'Total WS'!O22</f>
        <v>0.21609025234965643</v>
      </c>
      <c r="P22" s="8">
        <f>Recovered!P22/'Total WS'!P22</f>
        <v>0.22223309776899033</v>
      </c>
      <c r="Q22" s="8">
        <f>Recovered!Q22/'Total WS'!Q22</f>
        <v>0.23552792463877936</v>
      </c>
      <c r="R22" s="8">
        <f>Recovered!R22/'Total WS'!R22</f>
        <v>0.25518069811508604</v>
      </c>
      <c r="S22" s="8">
        <f>Recovered!S22/'Total WS'!S22</f>
        <v>0.23482568065414683</v>
      </c>
      <c r="T22" s="8">
        <f>Recovered!T22/'Total WS'!T22</f>
        <v>0.30668203007071132</v>
      </c>
      <c r="U22" s="8">
        <f>Recovered!U22/'Total WS'!U22</f>
        <v>0.25859571506595086</v>
      </c>
      <c r="V22" s="8">
        <f>Recovered!V22/'Total WS'!V22</f>
        <v>0.24400872308870619</v>
      </c>
      <c r="W22" s="8">
        <f>Recovered!W22/'Total WS'!W22</f>
        <v>0.27363872446860832</v>
      </c>
      <c r="X22" s="8">
        <f>Recovered!X22/'Total WS'!X22</f>
        <v>0.25716388279010338</v>
      </c>
      <c r="Y22" s="8">
        <f>Recovered!Y22/'Total WS'!Y22</f>
        <v>0.24610682609009904</v>
      </c>
      <c r="Z22" s="8">
        <f>Recovered!Z22/'Total WS'!Z22</f>
        <v>0.26659526559006608</v>
      </c>
      <c r="AA22" s="8">
        <f>Recovered!AA22/'Total WS'!AA22</f>
        <v>0.23860459195990047</v>
      </c>
      <c r="AB22" s="8">
        <f>Recovered!AB22/'Total WS'!AB22</f>
        <v>0.25575536369833723</v>
      </c>
      <c r="AC22" s="8">
        <f>Recovered!AC22/'Total WS'!AC22</f>
        <v>0.23677034942435871</v>
      </c>
      <c r="AD22" s="8">
        <f>Recovered!AD22/'Total WS'!AD22</f>
        <v>0.25172460026853344</v>
      </c>
      <c r="AE22" s="8">
        <f>Recovered!AE22/'Total WS'!AE22</f>
        <v>0.1864195157566472</v>
      </c>
      <c r="AF22" s="8">
        <f>Recovered!AF22/'Total WS'!AF22</f>
        <v>0.18924471023258999</v>
      </c>
      <c r="AG22" s="8">
        <f>Recovered!AG22/'Total WS'!AG22</f>
        <v>0.11634843205574913</v>
      </c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8">
        <f>Recovered!O23/'Total WS'!O23</f>
        <v>0.2375441418938872</v>
      </c>
      <c r="P23" s="8">
        <f>Recovered!P23/'Total WS'!P23</f>
        <v>0.23348192083812189</v>
      </c>
      <c r="Q23" s="8">
        <f>Recovered!Q23/'Total WS'!Q23</f>
        <v>0.21146729648001575</v>
      </c>
      <c r="R23" s="8">
        <f>Recovered!R23/'Total WS'!R23</f>
        <v>0.24687140150955947</v>
      </c>
      <c r="S23" s="8">
        <f>Recovered!S23/'Total WS'!S23</f>
        <v>0.19806391959659644</v>
      </c>
      <c r="T23" s="8">
        <f>Recovered!T23/'Total WS'!T23</f>
        <v>0.25592838919036565</v>
      </c>
      <c r="U23" s="8">
        <f>Recovered!U23/'Total WS'!U23</f>
        <v>0.2461425797260913</v>
      </c>
      <c r="V23" s="8">
        <f>Recovered!V23/'Total WS'!V23</f>
        <v>0.24160729092523431</v>
      </c>
      <c r="W23" s="8">
        <f>Recovered!W23/'Total WS'!W23</f>
        <v>0.24913647575938816</v>
      </c>
      <c r="X23" s="8">
        <f>Recovered!X23/'Total WS'!X23</f>
        <v>0.23276620668116524</v>
      </c>
      <c r="Y23" s="8">
        <f>Recovered!Y23/'Total WS'!Y23</f>
        <v>0.21945241015582934</v>
      </c>
      <c r="Z23" s="8">
        <f>Recovered!Z23/'Total WS'!Z23</f>
        <v>0.24280880563023213</v>
      </c>
      <c r="AA23" s="8">
        <f>Recovered!AA23/'Total WS'!AA23</f>
        <v>0.24544386776266172</v>
      </c>
      <c r="AB23" s="8">
        <f>Recovered!AB23/'Total WS'!AB23</f>
        <v>0.24394887463798862</v>
      </c>
      <c r="AC23" s="8">
        <f>Recovered!AC23/'Total WS'!AC23</f>
        <v>0.20942926522650374</v>
      </c>
      <c r="AD23" s="8">
        <f>Recovered!AD23/'Total WS'!AD23</f>
        <v>0.2198978199945438</v>
      </c>
      <c r="AE23" s="8">
        <f>Recovered!AE23/'Total WS'!AE23</f>
        <v>0.18774848984574186</v>
      </c>
      <c r="AF23" s="8">
        <f>Recovered!AF23/'Total WS'!AF23</f>
        <v>0.19526086713957519</v>
      </c>
      <c r="AG23" s="8">
        <f>Recovered!AG23/'Total WS'!AG23</f>
        <v>0.159947652195748</v>
      </c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>
        <f>Recovered!O24/'Total WS'!O24</f>
        <v>0.23075915346211398</v>
      </c>
      <c r="P24" s="8">
        <f>Recovered!P24/'Total WS'!P24</f>
        <v>0.24354812120146394</v>
      </c>
      <c r="Q24" s="8">
        <f>Recovered!Q24/'Total WS'!Q24</f>
        <v>0.219673771151805</v>
      </c>
      <c r="R24" s="8">
        <f>Recovered!R24/'Total WS'!R24</f>
        <v>0.22546192189125885</v>
      </c>
      <c r="S24" s="8">
        <f>Recovered!S24/'Total WS'!S24</f>
        <v>0.19866475699576572</v>
      </c>
      <c r="T24" s="8">
        <f>Recovered!T24/'Total WS'!T24</f>
        <v>0.25505952204714</v>
      </c>
      <c r="U24" s="8">
        <f>Recovered!U24/'Total WS'!U24</f>
        <v>0.19476226291628682</v>
      </c>
      <c r="V24" s="8">
        <f>Recovered!V24/'Total WS'!V24</f>
        <v>0.1913088060374882</v>
      </c>
      <c r="W24" s="8">
        <f>Recovered!W24/'Total WS'!W24</f>
        <v>0.19904543774176425</v>
      </c>
      <c r="X24" s="8">
        <f>Recovered!X24/'Total WS'!X24</f>
        <v>0.18884794157404466</v>
      </c>
      <c r="Y24" s="8">
        <f>Recovered!Y24/'Total WS'!Y24</f>
        <v>0.19961539456550795</v>
      </c>
      <c r="Z24" s="8">
        <f>Recovered!Z24/'Total WS'!Z24</f>
        <v>0.22831262508338893</v>
      </c>
      <c r="AA24" s="8">
        <f>Recovered!AA24/'Total WS'!AA24</f>
        <v>0.21512000539729126</v>
      </c>
      <c r="AB24" s="8">
        <f>Recovered!AB24/'Total WS'!AB24</f>
        <v>0.22477521044564475</v>
      </c>
      <c r="AC24" s="8">
        <f>Recovered!AC24/'Total WS'!AC24</f>
        <v>0.21696467778274808</v>
      </c>
      <c r="AD24" s="8">
        <f>Recovered!AD24/'Total WS'!AD24</f>
        <v>0.22973327779499644</v>
      </c>
      <c r="AE24" s="8">
        <f>Recovered!AE24/'Total WS'!AE24</f>
        <v>0.1682555840908323</v>
      </c>
      <c r="AF24" s="8">
        <f>Recovered!AF24/'Total WS'!AF24</f>
        <v>0.19055574285192306</v>
      </c>
      <c r="AG24" s="8">
        <f>Recovered!AG24/'Total WS'!AG24</f>
        <v>0.14418003223973375</v>
      </c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8">
        <f>Recovered!O25/'Total WS'!O25</f>
        <v>0.1558440440793635</v>
      </c>
      <c r="P25" s="8">
        <f>Recovered!P25/'Total WS'!P25</f>
        <v>0.12984111787366934</v>
      </c>
      <c r="Q25" s="8">
        <f>Recovered!Q25/'Total WS'!Q25</f>
        <v>0.1267056810709152</v>
      </c>
      <c r="R25" s="8">
        <f>Recovered!R25/'Total WS'!R25</f>
        <v>0.12164909799445579</v>
      </c>
      <c r="S25" s="8">
        <f>Recovered!S25/'Total WS'!S25</f>
        <v>0.14807897463800238</v>
      </c>
      <c r="T25" s="8">
        <f>Recovered!T25/'Total WS'!T25</f>
        <v>0.15505756560302178</v>
      </c>
      <c r="U25" s="8">
        <f>Recovered!U25/'Total WS'!U25</f>
        <v>0.19195561117598442</v>
      </c>
      <c r="V25" s="8">
        <f>Recovered!V25/'Total WS'!V25</f>
        <v>0.2047936421742152</v>
      </c>
      <c r="W25" s="8">
        <f>Recovered!W25/'Total WS'!W25</f>
        <v>0.20267709993785968</v>
      </c>
      <c r="X25" s="8">
        <f>Recovered!X25/'Total WS'!X25</f>
        <v>0.19323417435026696</v>
      </c>
      <c r="Y25" s="8">
        <f>Recovered!Y25/'Total WS'!Y25</f>
        <v>0.18044080370160925</v>
      </c>
      <c r="Z25" s="8">
        <f>Recovered!Z25/'Total WS'!Z25</f>
        <v>0.21494341584681254</v>
      </c>
      <c r="AA25" s="8">
        <f>Recovered!AA25/'Total WS'!AA25</f>
        <v>0.22153097416237186</v>
      </c>
      <c r="AB25" s="8">
        <f>Recovered!AB25/'Total WS'!AB25</f>
        <v>0.19198438630142964</v>
      </c>
      <c r="AC25" s="8">
        <f>Recovered!AC25/'Total WS'!AC25</f>
        <v>0.19885278195414105</v>
      </c>
      <c r="AD25" s="8">
        <f>Recovered!AD25/'Total WS'!AD25</f>
        <v>0.19554758101163236</v>
      </c>
      <c r="AE25" s="8">
        <f>Recovered!AE25/'Total WS'!AE25</f>
        <v>0.13129856925784286</v>
      </c>
      <c r="AF25" s="8">
        <f>Recovered!AF25/'Total WS'!AF25</f>
        <v>0.15204113784916612</v>
      </c>
      <c r="AG25" s="8">
        <f>Recovered!AG25/'Total WS'!AG25</f>
        <v>0.1045555924276685</v>
      </c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8">
        <f>Recovered!O26/'Total WS'!O26</f>
        <v>0.17254793993155113</v>
      </c>
      <c r="P26" s="8">
        <f>Recovered!P26/'Total WS'!P26</f>
        <v>0.14251994829046494</v>
      </c>
      <c r="Q26" s="8">
        <f>Recovered!Q26/'Total WS'!Q26</f>
        <v>0.13269372431727208</v>
      </c>
      <c r="R26" s="8">
        <f>Recovered!R26/'Total WS'!R26</f>
        <v>0.15836911127182737</v>
      </c>
      <c r="S26" s="8">
        <f>Recovered!S26/'Total WS'!S26</f>
        <v>0.13945963945963949</v>
      </c>
      <c r="T26" s="8">
        <f>Recovered!T26/'Total WS'!T26</f>
        <v>0.1774700860759045</v>
      </c>
      <c r="U26" s="8">
        <f>Recovered!U26/'Total WS'!U26</f>
        <v>0.17192535830387703</v>
      </c>
      <c r="V26" s="8">
        <f>Recovered!V26/'Total WS'!V26</f>
        <v>0.16923465521596365</v>
      </c>
      <c r="W26" s="8">
        <f>Recovered!W26/'Total WS'!W26</f>
        <v>0.18344085718578618</v>
      </c>
      <c r="X26" s="8">
        <f>Recovered!X26/'Total WS'!X26</f>
        <v>0.16999457724121603</v>
      </c>
      <c r="Y26" s="8">
        <f>Recovered!Y26/'Total WS'!Y26</f>
        <v>0.15352491246121783</v>
      </c>
      <c r="Z26" s="8">
        <f>Recovered!Z26/'Total WS'!Z26</f>
        <v>0.17327279545155114</v>
      </c>
      <c r="AA26" s="8">
        <f>Recovered!AA26/'Total WS'!AA26</f>
        <v>0.17016712107197685</v>
      </c>
      <c r="AB26" s="8">
        <f>Recovered!AB26/'Total WS'!AB26</f>
        <v>0.14993065153667962</v>
      </c>
      <c r="AC26" s="8">
        <f>Recovered!AC26/'Total WS'!AC26</f>
        <v>0.15032627299957213</v>
      </c>
      <c r="AD26" s="8">
        <f>Recovered!AD26/'Total WS'!AD26</f>
        <v>0.16856805894510679</v>
      </c>
      <c r="AE26" s="8">
        <f>Recovered!AE26/'Total WS'!AE26</f>
        <v>7.4869057782588053E-2</v>
      </c>
      <c r="AF26" s="8">
        <f>Recovered!AF26/'Total WS'!AF26</f>
        <v>7.9380442079696953E-2</v>
      </c>
      <c r="AG26" s="8">
        <f>Recovered!AG26/'Total WS'!AG26</f>
        <v>5.8662117704398678E-2</v>
      </c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8">
        <f>Recovered!O27/'Total WS'!O27</f>
        <v>0.58871893753926818</v>
      </c>
      <c r="P27" s="8">
        <f>Recovered!P27/'Total WS'!P27</f>
        <v>0.29272934543598644</v>
      </c>
      <c r="Q27" s="8">
        <f>Recovered!Q27/'Total WS'!Q27</f>
        <v>0.20836895505432371</v>
      </c>
      <c r="R27" s="8">
        <f>Recovered!R27/'Total WS'!R27</f>
        <v>0.22006035378767719</v>
      </c>
      <c r="S27" s="8">
        <f>Recovered!S27/'Total WS'!S27</f>
        <v>0.19449717743392472</v>
      </c>
      <c r="T27" s="8">
        <f>Recovered!T27/'Total WS'!T27</f>
        <v>0.22673256855967627</v>
      </c>
      <c r="U27" s="8">
        <f>Recovered!U27/'Total WS'!U27</f>
        <v>0.25098129687154763</v>
      </c>
      <c r="V27" s="8">
        <f>Recovered!V27/'Total WS'!V27</f>
        <v>0.2513599132053192</v>
      </c>
      <c r="W27" s="8">
        <f>Recovered!W27/'Total WS'!W27</f>
        <v>0.26807987669493544</v>
      </c>
      <c r="X27" s="8">
        <f>Recovered!X27/'Total WS'!X27</f>
        <v>0.25794950018735879</v>
      </c>
      <c r="Y27" s="8">
        <f>Recovered!Y27/'Total WS'!Y27</f>
        <v>0.23336193852894022</v>
      </c>
      <c r="Z27" s="8">
        <f>Recovered!Z27/'Total WS'!Z27</f>
        <v>0.28420640312807643</v>
      </c>
      <c r="AA27" s="8">
        <f>Recovered!AA27/'Total WS'!AA27</f>
        <v>0.27832973264615518</v>
      </c>
      <c r="AB27" s="8">
        <f>Recovered!AB27/'Total WS'!AB27</f>
        <v>0.23542634839660553</v>
      </c>
      <c r="AC27" s="8">
        <f>Recovered!AC27/'Total WS'!AC27</f>
        <v>0.20818494766456391</v>
      </c>
      <c r="AD27" s="8">
        <f>Recovered!AD27/'Total WS'!AD27</f>
        <v>0.21965249341189924</v>
      </c>
      <c r="AE27" s="8">
        <f>Recovered!AE27/'Total WS'!AE27</f>
        <v>0.15724605302353292</v>
      </c>
      <c r="AF27" s="8">
        <f>Recovered!AF27/'Total WS'!AF27</f>
        <v>0.16270198353768611</v>
      </c>
      <c r="AG27" s="8">
        <f>Recovered!AG27/'Total WS'!AG27</f>
        <v>0.15085066607094569</v>
      </c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8">
        <f>Recovered!O28/'Total WS'!O28</f>
        <v>0.2245291768488942</v>
      </c>
      <c r="P28" s="8">
        <f>Recovered!P28/'Total WS'!P28</f>
        <v>0.22640378775347147</v>
      </c>
      <c r="Q28" s="8">
        <f>Recovered!Q28/'Total WS'!Q28</f>
        <v>0.23318889799742365</v>
      </c>
      <c r="R28" s="8">
        <f>Recovered!R28/'Total WS'!R28</f>
        <v>0.24779114689781315</v>
      </c>
      <c r="S28" s="8">
        <f>Recovered!S28/'Total WS'!S28</f>
        <v>0.21718593122489957</v>
      </c>
      <c r="T28" s="8">
        <f>Recovered!T28/'Total WS'!T28</f>
        <v>0.27634891626095581</v>
      </c>
      <c r="U28" s="8">
        <f>Recovered!U28/'Total WS'!U28</f>
        <v>0.21815909567348782</v>
      </c>
      <c r="V28" s="8">
        <f>Recovered!V28/'Total WS'!V28</f>
        <v>0.21833107702329937</v>
      </c>
      <c r="W28" s="8">
        <f>Recovered!W28/'Total WS'!W28</f>
        <v>0.24217084631679764</v>
      </c>
      <c r="X28" s="8">
        <f>Recovered!X28/'Total WS'!X28</f>
        <v>0.22186839460826777</v>
      </c>
      <c r="Y28" s="8">
        <f>Recovered!Y28/'Total WS'!Y28</f>
        <v>0.21373849385842289</v>
      </c>
      <c r="Z28" s="8">
        <f>Recovered!Z28/'Total WS'!Z28</f>
        <v>0.25309886372420193</v>
      </c>
      <c r="AA28" s="8">
        <f>Recovered!AA28/'Total WS'!AA28</f>
        <v>0.21687809554241894</v>
      </c>
      <c r="AB28" s="8">
        <f>Recovered!AB28/'Total WS'!AB28</f>
        <v>0.25442203672239871</v>
      </c>
      <c r="AC28" s="8">
        <f>Recovered!AC28/'Total WS'!AC28</f>
        <v>0.23746778928516427</v>
      </c>
      <c r="AD28" s="8">
        <f>Recovered!AD28/'Total WS'!AD28</f>
        <v>0.25968154057085879</v>
      </c>
      <c r="AE28" s="8">
        <f>Recovered!AE28/'Total WS'!AE28</f>
        <v>0.16324581939799332</v>
      </c>
      <c r="AF28" s="8">
        <f>Recovered!AF28/'Total WS'!AF28</f>
        <v>0.17527711456563555</v>
      </c>
      <c r="AG28" s="8">
        <f>Recovered!AG28/'Total WS'!AG28</f>
        <v>0.15674183050139517</v>
      </c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8">
        <f>Recovered!O29/'Total WS'!O29</f>
        <v>0.2508124633374581</v>
      </c>
      <c r="P29" s="8">
        <f>Recovered!P29/'Total WS'!P29</f>
        <v>0.21991544438933366</v>
      </c>
      <c r="Q29" s="8">
        <f>Recovered!Q29/'Total WS'!Q29</f>
        <v>0.2092314561231858</v>
      </c>
      <c r="R29" s="8">
        <f>Recovered!R29/'Total WS'!R29</f>
        <v>0.22089762340839517</v>
      </c>
      <c r="S29" s="8">
        <f>Recovered!S29/'Total WS'!S29</f>
        <v>0.21277339864987119</v>
      </c>
      <c r="T29" s="8">
        <f>Recovered!T29/'Total WS'!T29</f>
        <v>0.24437002168058844</v>
      </c>
      <c r="U29" s="8">
        <f>Recovered!U29/'Total WS'!U29</f>
        <v>0.21291784108942138</v>
      </c>
      <c r="V29" s="8">
        <f>Recovered!V29/'Total WS'!V29</f>
        <v>0.22029920606552369</v>
      </c>
      <c r="W29" s="8">
        <f>Recovered!W29/'Total WS'!W29</f>
        <v>0.26398822853612269</v>
      </c>
      <c r="X29" s="8">
        <f>Recovered!X29/'Total WS'!X29</f>
        <v>0.191965297085779</v>
      </c>
      <c r="Y29" s="8">
        <f>Recovered!Y29/'Total WS'!Y29</f>
        <v>0.19212886151283307</v>
      </c>
      <c r="Z29" s="8">
        <f>Recovered!Z29/'Total WS'!Z29</f>
        <v>0.23854964373709797</v>
      </c>
      <c r="AA29" s="8">
        <f>Recovered!AA29/'Total WS'!AA29</f>
        <v>0.26880708007492038</v>
      </c>
      <c r="AB29" s="8">
        <f>Recovered!AB29/'Total WS'!AB29</f>
        <v>0.21999512163014989</v>
      </c>
      <c r="AC29" s="8">
        <f>Recovered!AC29/'Total WS'!AC29</f>
        <v>0.23171161518616162</v>
      </c>
      <c r="AD29" s="8">
        <f>Recovered!AD29/'Total WS'!AD29</f>
        <v>0.21412197824161236</v>
      </c>
      <c r="AE29" s="8">
        <f>Recovered!AE29/'Total WS'!AE29</f>
        <v>0.16404467811936529</v>
      </c>
      <c r="AF29" s="8">
        <f>Recovered!AF29/'Total WS'!AF29</f>
        <v>0.15427814618053531</v>
      </c>
      <c r="AG29" s="8">
        <f>Recovered!AG29/'Total WS'!AG29</f>
        <v>0.11776318278105613</v>
      </c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8">
        <f>Recovered!O30/'Total WS'!O30</f>
        <v>0.21421774033194979</v>
      </c>
      <c r="P30" s="8">
        <f>Recovered!P30/'Total WS'!P30</f>
        <v>0.19657248530826099</v>
      </c>
      <c r="Q30" s="8">
        <f>Recovered!Q30/'Total WS'!Q30</f>
        <v>0.19484668710788672</v>
      </c>
      <c r="R30" s="8">
        <f>Recovered!R30/'Total WS'!R30</f>
        <v>0.21196318697651909</v>
      </c>
      <c r="S30" s="8">
        <f>Recovered!S30/'Total WS'!S30</f>
        <v>0.19690840355048972</v>
      </c>
      <c r="T30" s="8">
        <f>Recovered!T30/'Total WS'!T30</f>
        <v>0.22808360533364561</v>
      </c>
      <c r="U30" s="8">
        <f>Recovered!U30/'Total WS'!U30</f>
        <v>0.24585039897280567</v>
      </c>
      <c r="V30" s="8">
        <f>Recovered!V30/'Total WS'!V30</f>
        <v>0.24422282197955467</v>
      </c>
      <c r="W30" s="8">
        <f>Recovered!W30/'Total WS'!W30</f>
        <v>0.25538782135876775</v>
      </c>
      <c r="X30" s="8">
        <f>Recovered!X30/'Total WS'!X30</f>
        <v>0.24332975627930403</v>
      </c>
      <c r="Y30" s="8">
        <f>Recovered!Y30/'Total WS'!Y30</f>
        <v>0.22990122238959168</v>
      </c>
      <c r="Z30" s="8">
        <f>Recovered!Z30/'Total WS'!Z30</f>
        <v>0.27023755837398855</v>
      </c>
      <c r="AA30" s="8">
        <f>Recovered!AA30/'Total WS'!AA30</f>
        <v>0.27413204011903447</v>
      </c>
      <c r="AB30" s="8">
        <f>Recovered!AB30/'Total WS'!AB30</f>
        <v>0.25635532253876009</v>
      </c>
      <c r="AC30" s="8">
        <f>Recovered!AC30/'Total WS'!AC30</f>
        <v>0.26328117013853397</v>
      </c>
      <c r="AD30" s="8">
        <f>Recovered!AD30/'Total WS'!AD30</f>
        <v>0.26118152764859348</v>
      </c>
      <c r="AE30" s="8">
        <f>Recovered!AE30/'Total WS'!AE30</f>
        <v>0.18363851409812484</v>
      </c>
      <c r="AF30" s="8">
        <f>Recovered!AF30/'Total WS'!AF30</f>
        <v>0.17834019466852655</v>
      </c>
      <c r="AG30" s="8">
        <f>Recovered!AG30/'Total WS'!AG30</f>
        <v>0.13686476101504544</v>
      </c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8">
        <f>Recovered!O31/'Total WS'!O31</f>
        <v>0.16442317194730791</v>
      </c>
      <c r="P31" s="8">
        <f>Recovered!P31/'Total WS'!P31</f>
        <v>0.15215337077608038</v>
      </c>
      <c r="Q31" s="8">
        <f>Recovered!Q31/'Total WS'!Q31</f>
        <v>0.15907676759067024</v>
      </c>
      <c r="R31" s="8">
        <f>Recovered!R31/'Total WS'!R31</f>
        <v>0.15558157057660585</v>
      </c>
      <c r="S31" s="8">
        <f>Recovered!S31/'Total WS'!S31</f>
        <v>0.15048699376332203</v>
      </c>
      <c r="T31" s="8">
        <f>Recovered!T31/'Total WS'!T31</f>
        <v>0.16728036422898049</v>
      </c>
      <c r="U31" s="8">
        <f>Recovered!U31/'Total WS'!U31</f>
        <v>0.15637662882423292</v>
      </c>
      <c r="V31" s="8">
        <f>Recovered!V31/'Total WS'!V31</f>
        <v>0.15383859314642251</v>
      </c>
      <c r="W31" s="8">
        <f>Recovered!W31/'Total WS'!W31</f>
        <v>0.16820763148297324</v>
      </c>
      <c r="X31" s="8">
        <f>Recovered!X31/'Total WS'!X31</f>
        <v>0.14596709762017843</v>
      </c>
      <c r="Y31" s="8">
        <f>Recovered!Y31/'Total WS'!Y31</f>
        <v>0.14060868009271268</v>
      </c>
      <c r="Z31" s="8">
        <f>Recovered!Z31/'Total WS'!Z31</f>
        <v>0.17268624992456805</v>
      </c>
      <c r="AA31" s="8">
        <f>Recovered!AA31/'Total WS'!AA31</f>
        <v>0.20246019871524948</v>
      </c>
      <c r="AB31" s="8">
        <f>Recovered!AB31/'Total WS'!AB31</f>
        <v>0.16803080807950405</v>
      </c>
      <c r="AC31" s="8">
        <f>Recovered!AC31/'Total WS'!AC31</f>
        <v>0.1626874904517302</v>
      </c>
      <c r="AD31" s="8">
        <f>Recovered!AD31/'Total WS'!AD31</f>
        <v>0.16845012372997306</v>
      </c>
      <c r="AE31" s="8">
        <f>Recovered!AE31/'Total WS'!AE31</f>
        <v>0.14907388204155803</v>
      </c>
      <c r="AF31" s="8">
        <f>Recovered!AF31/'Total WS'!AF31</f>
        <v>0.14339346213716692</v>
      </c>
      <c r="AG31" s="8">
        <f>Recovered!AG31/'Total WS'!AG31</f>
        <v>0.12377447979881007</v>
      </c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8">
        <f>Recovered!O32/'Total WS'!O32</f>
        <v>0.22503508002312525</v>
      </c>
      <c r="P32" s="8">
        <f>Recovered!P32/'Total WS'!P32</f>
        <v>0.22073743220454858</v>
      </c>
      <c r="Q32" s="8">
        <f>Recovered!Q32/'Total WS'!Q32</f>
        <v>0.22669100239225554</v>
      </c>
      <c r="R32" s="8">
        <f>Recovered!R32/'Total WS'!R32</f>
        <v>0.21597204771990283</v>
      </c>
      <c r="S32" s="8">
        <f>Recovered!S32/'Total WS'!S32</f>
        <v>0.21979624305338105</v>
      </c>
      <c r="T32" s="8">
        <f>Recovered!T32/'Total WS'!T32</f>
        <v>0.2550794380719833</v>
      </c>
      <c r="U32" s="8">
        <f>Recovered!U32/'Total WS'!U32</f>
        <v>0.26024277603592916</v>
      </c>
      <c r="V32" s="8">
        <f>Recovered!V32/'Total WS'!V32</f>
        <v>0.24221262682801148</v>
      </c>
      <c r="W32" s="8">
        <f>Recovered!W32/'Total WS'!W32</f>
        <v>0.20668280802902603</v>
      </c>
      <c r="X32" s="8">
        <f>Recovered!X32/'Total WS'!X32</f>
        <v>0.21009047304062431</v>
      </c>
      <c r="Y32" s="8">
        <f>Recovered!Y32/'Total WS'!Y32</f>
        <v>0.22551106931140327</v>
      </c>
      <c r="Z32" s="8">
        <f>Recovered!Z32/'Total WS'!Z32</f>
        <v>0.25125888176325528</v>
      </c>
      <c r="AA32" s="8">
        <f>Recovered!AA32/'Total WS'!AA32</f>
        <v>0.30935350251502841</v>
      </c>
      <c r="AB32" s="8">
        <f>Recovered!AB32/'Total WS'!AB32</f>
        <v>0.25666281422557258</v>
      </c>
      <c r="AC32" s="8">
        <f>Recovered!AC32/'Total WS'!AC32</f>
        <v>0.23273153062915952</v>
      </c>
      <c r="AD32" s="8">
        <f>Recovered!AD32/'Total WS'!AD32</f>
        <v>0.25273873695494098</v>
      </c>
      <c r="AE32" s="8">
        <f>Recovered!AE32/'Total WS'!AE32</f>
        <v>0.17435660152766325</v>
      </c>
      <c r="AF32" s="8">
        <f>Recovered!AF32/'Total WS'!AF32</f>
        <v>0.1775000759439837</v>
      </c>
      <c r="AG32" s="8">
        <f>Recovered!AG32/'Total WS'!AG32</f>
        <v>0.14821752799327473</v>
      </c>
    </row>
    <row r="33" spans="1:33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8">
        <f>Recovered!O33/'Total WS'!O33</f>
        <v>0.21136336145565079</v>
      </c>
      <c r="P33" s="8">
        <f>Recovered!P33/'Total WS'!P33</f>
        <v>0.1865881992638482</v>
      </c>
      <c r="Q33" s="8">
        <f>Recovered!Q33/'Total WS'!Q33</f>
        <v>0.18792824507882885</v>
      </c>
      <c r="R33" s="8">
        <f>Recovered!R33/'Total WS'!R33</f>
        <v>0.19997744873712928</v>
      </c>
      <c r="S33" s="8">
        <f>Recovered!S33/'Total WS'!S33</f>
        <v>0.18390176643513101</v>
      </c>
      <c r="T33" s="8">
        <f>Recovered!T33/'Total WS'!T33</f>
        <v>0.2580963045047151</v>
      </c>
      <c r="U33" s="8">
        <f>Recovered!U33/'Total WS'!U33</f>
        <v>0.22142341698307899</v>
      </c>
      <c r="V33" s="8">
        <f>Recovered!V33/'Total WS'!V33</f>
        <v>0.22239672853601747</v>
      </c>
      <c r="W33" s="8">
        <f>Recovered!W33/'Total WS'!W33</f>
        <v>0.24437686318988305</v>
      </c>
      <c r="X33" s="8">
        <f>Recovered!X33/'Total WS'!X33</f>
        <v>0.19926387659321604</v>
      </c>
      <c r="Y33" s="8">
        <f>Recovered!Y33/'Total WS'!Y33</f>
        <v>0.18626848123651801</v>
      </c>
      <c r="Z33" s="8">
        <f>Recovered!Z33/'Total WS'!Z33</f>
        <v>0.22816000749559343</v>
      </c>
      <c r="AA33" s="8">
        <f>Recovered!AA33/'Total WS'!AA33</f>
        <v>0.20892228354138678</v>
      </c>
      <c r="AB33" s="8">
        <f>Recovered!AB33/'Total WS'!AB33</f>
        <v>0.2355190146351209</v>
      </c>
      <c r="AC33" s="8">
        <f>Recovered!AC33/'Total WS'!AC33</f>
        <v>0.23662847523892269</v>
      </c>
      <c r="AD33" s="8">
        <f>Recovered!AD33/'Total WS'!AD33</f>
        <v>0.24463390879356531</v>
      </c>
      <c r="AE33" s="8">
        <f>Recovered!AE33/'Total WS'!AE33</f>
        <v>0.1815108076747845</v>
      </c>
      <c r="AF33" s="8">
        <f>Recovered!AF33/'Total WS'!AF33</f>
        <v>0.20391663185361508</v>
      </c>
      <c r="AG33" s="8">
        <f>Recovered!AG33/'Total WS'!AG33</f>
        <v>0.13327008305901816</v>
      </c>
    </row>
    <row r="34" spans="1:33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8">
        <f>Recovered!O34/'Total WS'!O34</f>
        <v>0.19497870820903976</v>
      </c>
      <c r="P34" s="8">
        <f>Recovered!P34/'Total WS'!P34</f>
        <v>0.15240103289124834</v>
      </c>
      <c r="Q34" s="8">
        <f>Recovered!Q34/'Total WS'!Q34</f>
        <v>0.15524459265557736</v>
      </c>
      <c r="R34" s="8">
        <f>Recovered!R34/'Total WS'!R34</f>
        <v>0.17925373743631082</v>
      </c>
      <c r="S34" s="8">
        <f>Recovered!S34/'Total WS'!S34</f>
        <v>0.15622401105753445</v>
      </c>
      <c r="T34" s="8">
        <f>Recovered!T34/'Total WS'!T34</f>
        <v>0.21363613522140515</v>
      </c>
      <c r="U34" s="8">
        <f>Recovered!U34/'Total WS'!U34</f>
        <v>0.19460481323241305</v>
      </c>
      <c r="V34" s="8">
        <f>Recovered!V34/'Total WS'!V34</f>
        <v>0.1918820478668983</v>
      </c>
      <c r="W34" s="8">
        <f>Recovered!W34/'Total WS'!W34</f>
        <v>0.22298107588344707</v>
      </c>
      <c r="X34" s="8">
        <f>Recovered!X34/'Total WS'!X34</f>
        <v>0.20439945087146055</v>
      </c>
      <c r="Y34" s="8">
        <f>Recovered!Y34/'Total WS'!Y34</f>
        <v>0.18162077947369706</v>
      </c>
      <c r="Z34" s="8">
        <f>Recovered!Z34/'Total WS'!Z34</f>
        <v>0.20545339845117683</v>
      </c>
      <c r="AA34" s="8">
        <f>Recovered!AA34/'Total WS'!AA34</f>
        <v>0.18840063545322902</v>
      </c>
      <c r="AB34" s="8">
        <f>Recovered!AB34/'Total WS'!AB34</f>
        <v>0.20314020538741578</v>
      </c>
      <c r="AC34" s="8">
        <f>Recovered!AC34/'Total WS'!AC34</f>
        <v>0.18580576513033553</v>
      </c>
      <c r="AD34" s="8">
        <f>Recovered!AD34/'Total WS'!AD34</f>
        <v>0.20589133397094689</v>
      </c>
      <c r="AE34" s="8">
        <f>Recovered!AE34/'Total WS'!AE34</f>
        <v>0.16922103459688881</v>
      </c>
      <c r="AF34" s="8">
        <f>Recovered!AF34/'Total WS'!AF34</f>
        <v>0.18980563748005608</v>
      </c>
      <c r="AG34" s="8">
        <f>Recovered!AG34/'Total WS'!AG34</f>
        <v>0.13933538712454133</v>
      </c>
    </row>
    <row r="35" spans="1:33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8">
        <f>Recovered!O35/'Total WS'!O35</f>
        <v>0.16695894579095286</v>
      </c>
      <c r="P35" s="8">
        <f>Recovered!P35/'Total WS'!P35</f>
        <v>0.15347511357586122</v>
      </c>
      <c r="Q35" s="8">
        <f>Recovered!Q35/'Total WS'!Q35</f>
        <v>0.15662228428517841</v>
      </c>
      <c r="R35" s="8">
        <f>Recovered!R35/'Total WS'!R35</f>
        <v>0.16474670286358911</v>
      </c>
      <c r="S35" s="8">
        <f>Recovered!S35/'Total WS'!S35</f>
        <v>0.14522386376452015</v>
      </c>
      <c r="T35" s="8">
        <f>Recovered!T35/'Total WS'!T35</f>
        <v>0.19352454679701561</v>
      </c>
      <c r="U35" s="8">
        <f>Recovered!U35/'Total WS'!U35</f>
        <v>0.18480223314840619</v>
      </c>
      <c r="V35" s="8">
        <f>Recovered!V35/'Total WS'!V35</f>
        <v>0.16869375075198281</v>
      </c>
      <c r="W35" s="8">
        <f>Recovered!W35/'Total WS'!W35</f>
        <v>0.19079948273239009</v>
      </c>
      <c r="X35" s="8">
        <f>Recovered!X35/'Total WS'!X35</f>
        <v>0.14364496982143302</v>
      </c>
      <c r="Y35" s="8">
        <f>Recovered!Y35/'Total WS'!Y35</f>
        <v>0.11876589627336061</v>
      </c>
      <c r="Z35" s="8">
        <f>Recovered!Z35/'Total WS'!Z35</f>
        <v>0.14007171129670673</v>
      </c>
      <c r="AA35" s="8">
        <f>Recovered!AA35/'Total WS'!AA35</f>
        <v>0.17330244410981119</v>
      </c>
      <c r="AB35" s="8">
        <f>Recovered!AB35/'Total WS'!AB35</f>
        <v>0.19068750843608584</v>
      </c>
      <c r="AC35" s="8">
        <f>Recovered!AC35/'Total WS'!AC35</f>
        <v>0.19693279119367707</v>
      </c>
      <c r="AD35" s="8">
        <f>Recovered!AD35/'Total WS'!AD35</f>
        <v>0.15835866874730953</v>
      </c>
      <c r="AE35" s="8">
        <f>Recovered!AE35/'Total WS'!AE35</f>
        <v>0.14595186448750541</v>
      </c>
      <c r="AF35" s="8">
        <f>Recovered!AF35/'Total WS'!AF35</f>
        <v>0.12835546203384524</v>
      </c>
      <c r="AG35" s="8">
        <f>Recovered!AG35/'Total WS'!AG35</f>
        <v>7.7005464200507939E-2</v>
      </c>
    </row>
    <row r="36" spans="1:33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8">
        <f>Recovered!O36/'Total WS'!O36</f>
        <v>0.21855397763761272</v>
      </c>
      <c r="P36" s="8">
        <f>Recovered!P36/'Total WS'!P36</f>
        <v>0.20870762686239649</v>
      </c>
      <c r="Q36" s="8">
        <f>Recovered!Q36/'Total WS'!Q36</f>
        <v>0.20502843040335414</v>
      </c>
      <c r="R36" s="8">
        <f>Recovered!R36/'Total WS'!R36</f>
        <v>0.21213371695380887</v>
      </c>
      <c r="S36" s="8">
        <f>Recovered!S36/'Total WS'!S36</f>
        <v>0.19168988756763761</v>
      </c>
      <c r="T36" s="8">
        <f>Recovered!T36/'Total WS'!T36</f>
        <v>0.23094599034354762</v>
      </c>
      <c r="U36" s="8">
        <f>Recovered!U36/'Total WS'!U36</f>
        <v>0.17794279769713775</v>
      </c>
      <c r="V36" s="8">
        <f>Recovered!V36/'Total WS'!V36</f>
        <v>0.18625720740659832</v>
      </c>
      <c r="W36" s="8">
        <f>Recovered!W36/'Total WS'!W36</f>
        <v>0.20645754705367161</v>
      </c>
      <c r="X36" s="8">
        <f>Recovered!X36/'Total WS'!X36</f>
        <v>0.18912188942472366</v>
      </c>
      <c r="Y36" s="8">
        <f>Recovered!Y36/'Total WS'!Y36</f>
        <v>0.17217869061007759</v>
      </c>
      <c r="Z36" s="8">
        <f>Recovered!Z36/'Total WS'!Z36</f>
        <v>0.18801179287398462</v>
      </c>
      <c r="AA36" s="8">
        <f>Recovered!AA36/'Total WS'!AA36</f>
        <v>0.22706311070979393</v>
      </c>
      <c r="AB36" s="8">
        <f>Recovered!AB36/'Total WS'!AB36</f>
        <v>0.19871029376641991</v>
      </c>
      <c r="AC36" s="8">
        <f>Recovered!AC36/'Total WS'!AC36</f>
        <v>0.21446029749772322</v>
      </c>
      <c r="AD36" s="8">
        <f>Recovered!AD36/'Total WS'!AD36</f>
        <v>0.22015010048602254</v>
      </c>
      <c r="AE36" s="8">
        <f>Recovered!AE36/'Total WS'!AE36</f>
        <v>0.19298997230853576</v>
      </c>
      <c r="AF36" s="8">
        <f>Recovered!AF36/'Total WS'!AF36</f>
        <v>0.17943993283354759</v>
      </c>
      <c r="AG36" s="8">
        <f>Recovered!AG36/'Total WS'!AG36</f>
        <v>0.14532759421077063</v>
      </c>
    </row>
    <row r="37" spans="1:33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8">
        <f>Recovered!O37/'Total WS'!O37</f>
        <v>0.24346518200453648</v>
      </c>
      <c r="P37" s="8">
        <f>Recovered!P37/'Total WS'!P37</f>
        <v>0.20821815540445107</v>
      </c>
      <c r="Q37" s="8">
        <f>Recovered!Q37/'Total WS'!Q37</f>
        <v>0.22347991719310228</v>
      </c>
      <c r="R37" s="8">
        <f>Recovered!R37/'Total WS'!R37</f>
        <v>0.2296005391598093</v>
      </c>
      <c r="S37" s="8">
        <f>Recovered!S37/'Total WS'!S37</f>
        <v>0.2035868128118736</v>
      </c>
      <c r="T37" s="8">
        <f>Recovered!T37/'Total WS'!T37</f>
        <v>0.2384177124758888</v>
      </c>
      <c r="U37" s="8">
        <f>Recovered!U37/'Total WS'!U37</f>
        <v>0.23144750630986993</v>
      </c>
      <c r="V37" s="8">
        <f>Recovered!V37/'Total WS'!V37</f>
        <v>0.2063737005011447</v>
      </c>
      <c r="W37" s="8">
        <f>Recovered!W37/'Total WS'!W37</f>
        <v>0.26017254262618028</v>
      </c>
      <c r="X37" s="8">
        <f>Recovered!X37/'Total WS'!X37</f>
        <v>0.22499166258886746</v>
      </c>
      <c r="Y37" s="8">
        <f>Recovered!Y37/'Total WS'!Y37</f>
        <v>0.20083897166756526</v>
      </c>
      <c r="Z37" s="8">
        <f>Recovered!Z37/'Total WS'!Z37</f>
        <v>0.25534482497233213</v>
      </c>
      <c r="AA37" s="8">
        <f>Recovered!AA37/'Total WS'!AA37</f>
        <v>0.28797825679900591</v>
      </c>
      <c r="AB37" s="8">
        <f>Recovered!AB37/'Total WS'!AB37</f>
        <v>0.24248069407166739</v>
      </c>
      <c r="AC37" s="8">
        <f>Recovered!AC37/'Total WS'!AC37</f>
        <v>0.23411412010484378</v>
      </c>
      <c r="AD37" s="8">
        <f>Recovered!AD37/'Total WS'!AD37</f>
        <v>0.22584509984588017</v>
      </c>
      <c r="AE37" s="8">
        <f>Recovered!AE37/'Total WS'!AE37</f>
        <v>0.17667366856718253</v>
      </c>
      <c r="AF37" s="8">
        <f>Recovered!AF37/'Total WS'!AF37</f>
        <v>0.17916692624942371</v>
      </c>
      <c r="AG37" s="8">
        <f>Recovered!AG37/'Total WS'!AG37</f>
        <v>0.11323359586863718</v>
      </c>
    </row>
    <row r="38" spans="1:33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8">
        <f>Recovered!O38/'Total WS'!O38</f>
        <v>0.18642118194213608</v>
      </c>
      <c r="P38" s="8">
        <f>Recovered!P38/'Total WS'!P38</f>
        <v>0.18272878454326821</v>
      </c>
      <c r="Q38" s="8">
        <f>Recovered!Q38/'Total WS'!Q38</f>
        <v>0.17719249296860434</v>
      </c>
      <c r="R38" s="8">
        <f>Recovered!R38/'Total WS'!R38</f>
        <v>0.1719688748238711</v>
      </c>
      <c r="S38" s="8">
        <f>Recovered!S38/'Total WS'!S38</f>
        <v>0.17017590116388565</v>
      </c>
      <c r="T38" s="8">
        <f>Recovered!T38/'Total WS'!T38</f>
        <v>0.19455967358041482</v>
      </c>
      <c r="U38" s="8">
        <f>Recovered!U38/'Total WS'!U38</f>
        <v>0.17850919456000552</v>
      </c>
      <c r="V38" s="8">
        <f>Recovered!V38/'Total WS'!V38</f>
        <v>0.17464448109023345</v>
      </c>
      <c r="W38" s="8">
        <f>Recovered!W38/'Total WS'!W38</f>
        <v>0.17202980070097854</v>
      </c>
      <c r="X38" s="8">
        <f>Recovered!X38/'Total WS'!X38</f>
        <v>0.16739095136172411</v>
      </c>
      <c r="Y38" s="8">
        <f>Recovered!Y38/'Total WS'!Y38</f>
        <v>0.16545020287884629</v>
      </c>
      <c r="Z38" s="8">
        <f>Recovered!Z38/'Total WS'!Z38</f>
        <v>0.1888799854253099</v>
      </c>
      <c r="AA38" s="8">
        <f>Recovered!AA38/'Total WS'!AA38</f>
        <v>0.26228160548328378</v>
      </c>
      <c r="AB38" s="8">
        <f>Recovered!AB38/'Total WS'!AB38</f>
        <v>0.19513459006750511</v>
      </c>
      <c r="AC38" s="8">
        <f>Recovered!AC38/'Total WS'!AC38</f>
        <v>0.20000862345942594</v>
      </c>
      <c r="AD38" s="8">
        <f>Recovered!AD38/'Total WS'!AD38</f>
        <v>0.19362614111051732</v>
      </c>
      <c r="AE38" s="8">
        <f>Recovered!AE38/'Total WS'!AE38</f>
        <v>0.1318800127194997</v>
      </c>
      <c r="AF38" s="8">
        <f>Recovered!AF38/'Total WS'!AF38</f>
        <v>0.14133882173971402</v>
      </c>
      <c r="AG38" s="8">
        <f>Recovered!AG38/'Total WS'!AG38</f>
        <v>0.1150062419954993</v>
      </c>
    </row>
    <row r="39" spans="1:33" ht="15" customHeight="1" x14ac:dyDescent="0.25">
      <c r="A39" s="3" t="s">
        <v>1</v>
      </c>
      <c r="B39" s="8">
        <f>Recovered!B39/'Total WS'!B39</f>
        <v>0</v>
      </c>
      <c r="C39" s="8">
        <f>Recovered!C39/'Total WS'!C39</f>
        <v>8.2053580708866022E-2</v>
      </c>
      <c r="D39" s="8">
        <f>Recovered!D39/'Total WS'!D39</f>
        <v>0.13661154518756671</v>
      </c>
      <c r="E39" s="8">
        <f>Recovered!E39/'Total WS'!E39</f>
        <v>0.2166484109455119</v>
      </c>
      <c r="F39" s="8">
        <f>Recovered!F39/'Total WS'!F39</f>
        <v>0.26973576050003223</v>
      </c>
      <c r="G39" s="8">
        <f>Recovered!G39/'Total WS'!G39</f>
        <v>0.37118545095383343</v>
      </c>
      <c r="H39" s="8">
        <f>Recovered!H39/'Total WS'!H39</f>
        <v>0.37276697048388269</v>
      </c>
      <c r="I39" s="8">
        <f>Recovered!I39/'Total WS'!I39</f>
        <v>0.40808683705170073</v>
      </c>
      <c r="J39" s="8">
        <f>Recovered!J39/'Total WS'!J39</f>
        <v>0.30124469719316321</v>
      </c>
      <c r="K39" s="8">
        <f>Recovered!K39/'Total WS'!K39</f>
        <v>0.28337718645476723</v>
      </c>
      <c r="L39" s="8">
        <f>Recovered!L39/'Total WS'!L39</f>
        <v>0.29126538793384843</v>
      </c>
      <c r="M39" s="8">
        <f>Recovered!M39/'Total WS'!M39</f>
        <v>0.29190223684192929</v>
      </c>
      <c r="N39" s="8">
        <f>Recovered!N39/'Total WS'!N39</f>
        <v>0.20789760927356726</v>
      </c>
      <c r="O39" s="8">
        <f>Recovered!O39/'Total WS'!O39</f>
        <v>0.23437586199255869</v>
      </c>
      <c r="P39" s="8">
        <f>Recovered!P39/'Total WS'!P39</f>
        <v>0.2137997903457417</v>
      </c>
      <c r="Q39" s="8">
        <f>Recovered!Q39/'Total WS'!Q39</f>
        <v>0.2080227698190221</v>
      </c>
      <c r="R39" s="8">
        <f>Recovered!R39/'Total WS'!R39</f>
        <v>0.22113151833674533</v>
      </c>
      <c r="S39" s="8">
        <f>Recovered!S39/'Total WS'!S39</f>
        <v>0.20607832486745883</v>
      </c>
      <c r="T39" s="8">
        <f>Recovered!T39/'Total WS'!T39</f>
        <v>0.25667984268503946</v>
      </c>
      <c r="U39" s="8">
        <f>Recovered!U39/'Total WS'!U39</f>
        <v>0.23786897731763018</v>
      </c>
      <c r="V39" s="8">
        <f>Recovered!V39/'Total WS'!V39</f>
        <v>0.23007963415237317</v>
      </c>
      <c r="W39" s="8">
        <f>Recovered!W39/'Total WS'!W39</f>
        <v>0.24814504503224014</v>
      </c>
      <c r="X39" s="8">
        <f>Recovered!X39/'Total WS'!X39</f>
        <v>0.22709610427981633</v>
      </c>
      <c r="Y39" s="8">
        <f>Recovered!Y39/'Total WS'!Y39</f>
        <v>0.2184614575124679</v>
      </c>
      <c r="Z39" s="8">
        <f>Recovered!Z39/'Total WS'!Z39</f>
        <v>0.24980201122687171</v>
      </c>
      <c r="AA39" s="8">
        <f>Recovered!AA39/'Total WS'!AA39</f>
        <v>0.24956950121111718</v>
      </c>
      <c r="AB39" s="8">
        <f>Recovered!AB39/'Total WS'!AB39</f>
        <v>0.23979462245036115</v>
      </c>
      <c r="AC39" s="8">
        <f>Recovered!AC39/'Total WS'!AC39</f>
        <v>0.23176120557093893</v>
      </c>
      <c r="AD39" s="8">
        <f>Recovered!AD39/'Total WS'!AD39</f>
        <v>0.23656619504701198</v>
      </c>
      <c r="AE39" s="8">
        <f>Recovered!AE39/'Total WS'!AE39</f>
        <v>0.17019999632297686</v>
      </c>
      <c r="AF39" s="8">
        <f>Recovered!AF39/'Total WS'!AF39</f>
        <v>0.18181026402692085</v>
      </c>
      <c r="AG39" s="8">
        <f>Recovered!AG39/'Total WS'!AG39</f>
        <v>0.13848252356999993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200"/>
  <sheetViews>
    <sheetView topLeftCell="X24" workbookViewId="0">
      <selection activeCell="AF42" sqref="AF42:AG42"/>
    </sheetView>
  </sheetViews>
  <sheetFormatPr defaultColWidth="15.140625" defaultRowHeight="15" customHeight="1" x14ac:dyDescent="0.25"/>
  <cols>
    <col min="1" max="39" width="7.5703125" customWidth="1"/>
  </cols>
  <sheetData>
    <row r="1" spans="1:33" ht="15" customHeight="1" x14ac:dyDescent="0.25">
      <c r="A1" t="s">
        <v>13</v>
      </c>
    </row>
    <row r="2" spans="1:33" ht="15" customHeight="1" x14ac:dyDescent="0.25">
      <c r="A2" t="s">
        <v>14</v>
      </c>
    </row>
    <row r="3" spans="1:33" ht="15" customHeight="1" x14ac:dyDescent="0.25"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29">
        <v>2015</v>
      </c>
      <c r="AB3" s="29">
        <v>2016</v>
      </c>
      <c r="AC3" s="29">
        <v>2017</v>
      </c>
      <c r="AD3" s="3">
        <v>2018</v>
      </c>
      <c r="AE3" s="3">
        <v>2019</v>
      </c>
      <c r="AF3" s="3">
        <v>2020</v>
      </c>
      <c r="AG3" s="3">
        <v>2021</v>
      </c>
    </row>
    <row r="4" spans="1:33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7"/>
      <c r="P4" s="7">
        <f>'Total WS'!P4*2000/(HH!P4*365)</f>
        <v>12.146635575885163</v>
      </c>
      <c r="Q4" s="7">
        <f>'Total WS'!Q4*2000/(HH!Q4*365)</f>
        <v>11.590302655225354</v>
      </c>
      <c r="R4" s="7">
        <f>'Total WS'!R4*2000/(HH!R4*365)</f>
        <v>11.321394596651446</v>
      </c>
      <c r="S4" s="7">
        <f>'Total WS'!S4*2000/(HH!S4*365)</f>
        <v>10.459786173500193</v>
      </c>
      <c r="T4" s="7">
        <f>'Total WS'!T4*2000/(HH!T4*365)</f>
        <v>11.599017722417825</v>
      </c>
      <c r="U4" s="7">
        <f>'Total WS'!U4*2000/(HH!U4*365)</f>
        <v>10.464972336459658</v>
      </c>
      <c r="V4" s="7">
        <f>'Total WS'!V4*2000/(HH!V4*365)</f>
        <v>10.106344940268292</v>
      </c>
      <c r="W4" s="7">
        <f>'Total WS'!W4*2000/(HH!W4*365)</f>
        <v>10.40996522109447</v>
      </c>
      <c r="X4" s="7">
        <f>'Total WS'!X4*2000/(HH!X4*365)</f>
        <v>9.8830616290422775</v>
      </c>
      <c r="Y4" s="7">
        <f>'Total WS'!Y4*2000/(HH!Y4*365)</f>
        <v>9.2969722750763104</v>
      </c>
      <c r="Z4" s="7">
        <f>'Total WS'!Z4*2000/(HH!Z4*365)</f>
        <v>9.6439276693918181</v>
      </c>
      <c r="AA4" s="7">
        <f>'Total WS'!AA4*2000/(HH!AA4*365)</f>
        <v>10.145084713654823</v>
      </c>
      <c r="AB4" s="7">
        <f>'Total WS'!AB4*2000/(HH!AB4*365)</f>
        <v>9.5267670641143223</v>
      </c>
      <c r="AC4" s="7">
        <f>'Total WS'!AC4*2000/(HH!AC4*365)</f>
        <v>9.2133219392435883</v>
      </c>
      <c r="AD4" s="7">
        <f>'Total WS'!AD4*2000/(HH!AD4*365)</f>
        <v>9.8218601054806065</v>
      </c>
      <c r="AE4" s="7">
        <f>'Total WS'!AE4*2000/(HH!AE4*365)</f>
        <v>9.1442073293722359</v>
      </c>
      <c r="AF4" s="7">
        <f>'Total WS'!AF4*2000/(HH!AF4*365)</f>
        <v>9.3684562520178964</v>
      </c>
      <c r="AG4" s="7">
        <f>'Total WS'!AG4*2000/(HH!AG4*365)</f>
        <v>8.9707509517730024</v>
      </c>
    </row>
    <row r="5" spans="1:33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7"/>
      <c r="O5" s="7"/>
      <c r="P5" s="7">
        <f>'Total WS'!P5*2000/(HH!P5*365)</f>
        <v>12.717643536192828</v>
      </c>
      <c r="Q5" s="7">
        <f>'Total WS'!Q5*2000/(HH!Q5*365)</f>
        <v>11.883911813317646</v>
      </c>
      <c r="R5" s="7">
        <f>'Total WS'!R5*2000/(HH!R5*365)</f>
        <v>11.702629464202284</v>
      </c>
      <c r="S5" s="7">
        <f>'Total WS'!S5*2000/(HH!S5*365)</f>
        <v>11.282717003622547</v>
      </c>
      <c r="T5" s="7">
        <f>'Total WS'!T5*2000/(HH!T5*365)</f>
        <v>11.659275676783102</v>
      </c>
      <c r="U5" s="7">
        <f>'Total WS'!U5*2000/(HH!U5*365)</f>
        <v>10.585562818803211</v>
      </c>
      <c r="V5" s="7">
        <f>'Total WS'!V5*2000/(HH!V5*365)</f>
        <v>10.122662886876732</v>
      </c>
      <c r="W5" s="7">
        <f>'Total WS'!W5*2000/(HH!W5*365)</f>
        <v>10.357399505951044</v>
      </c>
      <c r="X5" s="7">
        <f>'Total WS'!X5*2000/(HH!X5*365)</f>
        <v>9.8736058088180236</v>
      </c>
      <c r="Y5" s="7">
        <f>'Total WS'!Y5*2000/(HH!Y5*365)</f>
        <v>9.5632618556326179</v>
      </c>
      <c r="Z5" s="7">
        <f>'Total WS'!Z5*2000/(HH!Z5*365)</f>
        <v>9.4350686745294379</v>
      </c>
      <c r="AA5" s="7">
        <f>'Total WS'!AA5*2000/(HH!AA5*365)</f>
        <v>10.391896690276402</v>
      </c>
      <c r="AB5" s="7">
        <f>'Total WS'!AB5*2000/(HH!AB5*365)</f>
        <v>9.3257136454043756</v>
      </c>
      <c r="AC5" s="7">
        <f>'Total WS'!AC5*2000/(HH!AC5*365)</f>
        <v>9.0189870851783613</v>
      </c>
      <c r="AD5" s="7">
        <f>'Total WS'!AD5*2000/(HH!AD5*365)</f>
        <v>9.0813486487221571</v>
      </c>
      <c r="AE5" s="7">
        <f>'Total WS'!AE5*2000/(HH!AE5*365)</f>
        <v>8.8923004251299016</v>
      </c>
      <c r="AF5" s="7">
        <f>'Total WS'!AF5*2000/(HH!AF5*365)</f>
        <v>11.493141594931418</v>
      </c>
      <c r="AG5" s="7">
        <f>'Total WS'!AG5*2000/(HH!AG5*365)</f>
        <v>11.298033832980337</v>
      </c>
    </row>
    <row r="6" spans="1:33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7"/>
      <c r="O6" s="7"/>
      <c r="P6" s="7">
        <f>'Total WS'!P6*2000/(HH!P6*365)</f>
        <v>13.575760487788472</v>
      </c>
      <c r="Q6" s="7">
        <f>'Total WS'!Q6*2000/(HH!Q6*365)</f>
        <v>13.411840214579939</v>
      </c>
      <c r="R6" s="7">
        <f>'Total WS'!R6*2000/(HH!R6*365)</f>
        <v>13.64238106402423</v>
      </c>
      <c r="S6" s="7">
        <f>'Total WS'!S6*2000/(HH!S6*365)</f>
        <v>12.760348135637013</v>
      </c>
      <c r="T6" s="7">
        <f>'Total WS'!T6*2000/(HH!T6*365)</f>
        <v>12.960735681306522</v>
      </c>
      <c r="U6" s="7">
        <f>'Total WS'!U6*2000/(HH!U6*365)</f>
        <v>11.689523146536722</v>
      </c>
      <c r="V6" s="7">
        <f>'Total WS'!V6*2000/(HH!V6*365)</f>
        <v>11.436981067436848</v>
      </c>
      <c r="W6" s="7">
        <f>'Total WS'!W6*2000/(HH!W6*365)</f>
        <v>11.590478048409121</v>
      </c>
      <c r="X6" s="7">
        <f>'Total WS'!X6*2000/(HH!X6*365)</f>
        <v>11.031390904796668</v>
      </c>
      <c r="Y6" s="7">
        <f>'Total WS'!Y6*2000/(HH!Y6*365)</f>
        <v>10.595158182391479</v>
      </c>
      <c r="Z6" s="7">
        <f>'Total WS'!Z6*2000/(HH!Z6*365)</f>
        <v>10.618249108058663</v>
      </c>
      <c r="AA6" s="7">
        <f>'Total WS'!AA6*2000/(HH!AA6*365)</f>
        <v>11.430918403811793</v>
      </c>
      <c r="AB6" s="7">
        <f>'Total WS'!AB6*2000/(HH!AB6*365)</f>
        <v>10.71036637643607</v>
      </c>
      <c r="AC6" s="7">
        <f>'Total WS'!AC6*2000/(HH!AC6*365)</f>
        <v>10.337304657999002</v>
      </c>
      <c r="AD6" s="7">
        <f>'Total WS'!AD6*2000/(HH!AD6*365)</f>
        <v>10.753080564312883</v>
      </c>
      <c r="AE6" s="7">
        <f>'Total WS'!AE6*2000/(HH!AE6*365)</f>
        <v>10.194270637364884</v>
      </c>
      <c r="AF6" s="7">
        <f>'Total WS'!AF6*2000/(HH!AF6*365)</f>
        <v>11.79181424453285</v>
      </c>
      <c r="AG6" s="7">
        <f>'Total WS'!AG6*2000/(HH!AG6*365)</f>
        <v>10.733951342242934</v>
      </c>
    </row>
    <row r="7" spans="1:33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/>
      <c r="O7" s="7"/>
      <c r="P7" s="7">
        <f>'Total WS'!P7*2000/(HH!P7*365)</f>
        <v>13.146279341915054</v>
      </c>
      <c r="Q7" s="7">
        <f>'Total WS'!Q7*2000/(HH!Q7*365)</f>
        <v>12.32533646209634</v>
      </c>
      <c r="R7" s="7">
        <f>'Total WS'!R7*2000/(HH!R7*365)</f>
        <v>12.530049766558921</v>
      </c>
      <c r="S7" s="7">
        <f>'Total WS'!S7*2000/(HH!S7*365)</f>
        <v>11.573971920876604</v>
      </c>
      <c r="T7" s="7">
        <f>'Total WS'!T7*2000/(HH!T7*365)</f>
        <v>12.165866701137185</v>
      </c>
      <c r="U7" s="7">
        <f>'Total WS'!U7*2000/(HH!U7*365)</f>
        <v>11.100483800826266</v>
      </c>
      <c r="V7" s="7">
        <f>'Total WS'!V7*2000/(HH!V7*365)</f>
        <v>11.124566391424413</v>
      </c>
      <c r="W7" s="7">
        <f>'Total WS'!W7*2000/(HH!W7*365)</f>
        <v>10.923331202133014</v>
      </c>
      <c r="X7" s="7">
        <f>'Total WS'!X7*2000/(HH!X7*365)</f>
        <v>10.175351985774368</v>
      </c>
      <c r="Y7" s="7">
        <f>'Total WS'!Y7*2000/(HH!Y7*365)</f>
        <v>9.8010847159522019</v>
      </c>
      <c r="Z7" s="7">
        <f>'Total WS'!Z7*2000/(HH!Z7*365)</f>
        <v>10.227066375488054</v>
      </c>
      <c r="AA7" s="7">
        <f>'Total WS'!AA7*2000/(HH!AA7*365)</f>
        <v>10.046622930759034</v>
      </c>
      <c r="AB7" s="7">
        <f>'Total WS'!AB7*2000/(HH!AB7*365)</f>
        <v>10.551822176272939</v>
      </c>
      <c r="AC7" s="7">
        <f>'Total WS'!AC7*2000/(HH!AC7*365)</f>
        <v>10.207425121337069</v>
      </c>
      <c r="AD7" s="7">
        <f>'Total WS'!AD7*2000/(HH!AD7*365)</f>
        <v>10.788304695542006</v>
      </c>
      <c r="AE7" s="7">
        <f>'Total WS'!AE7*2000/(HH!AE7*365)</f>
        <v>10.047991440007397</v>
      </c>
      <c r="AF7" s="7">
        <f>'Total WS'!AF7*2000/(HH!AF7*365)</f>
        <v>11.302297185362168</v>
      </c>
      <c r="AG7" s="7">
        <f>'Total WS'!AG7*2000/(HH!AG7*365)</f>
        <v>10.563297972444261</v>
      </c>
    </row>
    <row r="8" spans="1:33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7"/>
      <c r="O8" s="7"/>
      <c r="P8" s="7">
        <f>'Total WS'!P8*2000/(HH!P8*365)</f>
        <v>12.396322638186934</v>
      </c>
      <c r="Q8" s="7">
        <f>'Total WS'!Q8*2000/(HH!Q8*365)</f>
        <v>12.180271089479255</v>
      </c>
      <c r="R8" s="7">
        <f>'Total WS'!R8*2000/(HH!R8*365)</f>
        <v>12.032976779798501</v>
      </c>
      <c r="S8" s="7">
        <f>'Total WS'!S8*2000/(HH!S8*365)</f>
        <v>10.778763339135701</v>
      </c>
      <c r="T8" s="7">
        <f>'Total WS'!T8*2000/(HH!T8*365)</f>
        <v>11.094221963860381</v>
      </c>
      <c r="U8" s="7">
        <f>'Total WS'!U8*2000/(HH!U8*365)</f>
        <v>10.226757010508694</v>
      </c>
      <c r="V8" s="7">
        <f>'Total WS'!V8*2000/(HH!V8*365)</f>
        <v>10.059198861647223</v>
      </c>
      <c r="W8" s="7">
        <f>'Total WS'!W8*2000/(HH!W8*365)</f>
        <v>10.137332625627241</v>
      </c>
      <c r="X8" s="7">
        <f>'Total WS'!X8*2000/(HH!X8*365)</f>
        <v>9.4509564968818864</v>
      </c>
      <c r="Y8" s="7">
        <f>'Total WS'!Y8*2000/(HH!Y8*365)</f>
        <v>8.7546909174628755</v>
      </c>
      <c r="Z8" s="7">
        <f>'Total WS'!Z8*2000/(HH!Z8*365)</f>
        <v>9.0516806231392621</v>
      </c>
      <c r="AA8" s="7">
        <f>'Total WS'!AA8*2000/(HH!AA8*365)</f>
        <v>8.9366616821587179</v>
      </c>
      <c r="AB8" s="7">
        <f>'Total WS'!AB8*2000/(HH!AB8*365)</f>
        <v>9.0941098134861562</v>
      </c>
      <c r="AC8" s="7">
        <f>'Total WS'!AC8*2000/(HH!AC8*365)</f>
        <v>8.9628057314467142</v>
      </c>
      <c r="AD8" s="7">
        <f>'Total WS'!AD8*2000/(HH!AD8*365)</f>
        <v>12.866492095440956</v>
      </c>
      <c r="AE8" s="7">
        <f>'Total WS'!AE8*2000/(HH!AE8*365)</f>
        <v>9.0762479074037401</v>
      </c>
      <c r="AF8" s="7">
        <f>'Total WS'!AF8*2000/(HH!AF8*365)</f>
        <v>10.817671340655076</v>
      </c>
      <c r="AG8" s="7">
        <f>'Total WS'!AG8*2000/(HH!AG8*365)</f>
        <v>10.148338955771353</v>
      </c>
    </row>
    <row r="9" spans="1:33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7"/>
      <c r="O9" s="7"/>
      <c r="P9" s="7">
        <f>'Total WS'!P9*2000/(HH!P9*365)</f>
        <v>12.236232156897485</v>
      </c>
      <c r="Q9" s="7">
        <f>'Total WS'!Q9*2000/(HH!Q9*365)</f>
        <v>12.053820001993335</v>
      </c>
      <c r="R9" s="7">
        <f>'Total WS'!R9*2000/(HH!R9*365)</f>
        <v>12.16628676389227</v>
      </c>
      <c r="S9" s="7">
        <f>'Total WS'!S9*2000/(HH!S9*365)</f>
        <v>11.212831013433709</v>
      </c>
      <c r="T9" s="7">
        <f>'Total WS'!T9*2000/(HH!T9*365)</f>
        <v>12.014735402466192</v>
      </c>
      <c r="U9" s="7">
        <f>'Total WS'!U9*2000/(HH!U9*365)</f>
        <v>10.869698630136986</v>
      </c>
      <c r="V9" s="7">
        <f>'Total WS'!V9*2000/(HH!V9*365)</f>
        <v>10.839348436951177</v>
      </c>
      <c r="W9" s="7">
        <f>'Total WS'!W9*2000/(HH!W9*365)</f>
        <v>11.047589893843814</v>
      </c>
      <c r="X9" s="7">
        <f>'Total WS'!X9*2000/(HH!X9*365)</f>
        <v>10.54680730010066</v>
      </c>
      <c r="Y9" s="7">
        <f>'Total WS'!Y9*2000/(HH!Y9*365)</f>
        <v>9.9631724843232767</v>
      </c>
      <c r="Z9" s="7">
        <f>'Total WS'!Z9*2000/(HH!Z9*365)</f>
        <v>10.446125536700061</v>
      </c>
      <c r="AA9" s="7">
        <f>'Total WS'!AA9*2000/(HH!AA9*365)</f>
        <v>10.895582109785829</v>
      </c>
      <c r="AB9" s="7">
        <f>'Total WS'!AB9*2000/(HH!AB9*365)</f>
        <v>10.738024605182794</v>
      </c>
      <c r="AC9" s="7">
        <f>'Total WS'!AC9*2000/(HH!AC9*365)</f>
        <v>10.630740545142967</v>
      </c>
      <c r="AD9" s="7">
        <f>'Total WS'!AD9*2000/(HH!AD9*365)</f>
        <v>11.059616779755046</v>
      </c>
      <c r="AE9" s="7">
        <f>'Total WS'!AE9*2000/(HH!AE9*365)</f>
        <v>10.83726623452651</v>
      </c>
      <c r="AF9" s="7">
        <f>'Total WS'!AF9*2000/(HH!AF9*365)</f>
        <v>13.794073158780545</v>
      </c>
      <c r="AG9" s="7">
        <f>'Total WS'!AG9*2000/(HH!AG9*365)</f>
        <v>12.998350203829656</v>
      </c>
    </row>
    <row r="10" spans="1:33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7"/>
      <c r="O10" s="7"/>
      <c r="P10" s="7">
        <f>'Total WS'!P10*2000/(HH!P10*365)</f>
        <v>12.535281936922589</v>
      </c>
      <c r="Q10" s="7">
        <f>'Total WS'!Q10*2000/(HH!Q10*365)</f>
        <v>11.842144018043719</v>
      </c>
      <c r="R10" s="7">
        <f>'Total WS'!R10*2000/(HH!R10*365)</f>
        <v>13.320529388764074</v>
      </c>
      <c r="S10" s="7">
        <f>'Total WS'!S10*2000/(HH!S10*365)</f>
        <v>11.65270294450961</v>
      </c>
      <c r="T10" s="7">
        <f>'Total WS'!T10*2000/(HH!T10*365)</f>
        <v>12.134136562154135</v>
      </c>
      <c r="U10" s="7">
        <f>'Total WS'!U10*2000/(HH!U10*365)</f>
        <v>11.474030922984142</v>
      </c>
      <c r="V10" s="7">
        <f>'Total WS'!V10*2000/(HH!V10*365)</f>
        <v>11.330191992895534</v>
      </c>
      <c r="W10" s="7">
        <f>'Total WS'!W10*2000/(HH!W10*365)</f>
        <v>10.763680352003615</v>
      </c>
      <c r="X10" s="7">
        <f>'Total WS'!X10*2000/(HH!X10*365)</f>
        <v>10.986288076675107</v>
      </c>
      <c r="Y10" s="7">
        <f>'Total WS'!Y10*2000/(HH!Y10*365)</f>
        <v>10.448584820156926</v>
      </c>
      <c r="Z10" s="7">
        <f>'Total WS'!Z10*2000/(HH!Z10*365)</f>
        <v>10.465403589695416</v>
      </c>
      <c r="AA10" s="7">
        <f>'Total WS'!AA10*2000/(HH!AA10*365)</f>
        <v>6.721174593464009</v>
      </c>
      <c r="AB10" s="7">
        <f>'Total WS'!AB10*2000/(HH!AB10*365)</f>
        <v>10.620300027251036</v>
      </c>
      <c r="AC10" s="7">
        <f>'Total WS'!AC10*2000/(HH!AC10*365)</f>
        <v>10.480984180958968</v>
      </c>
      <c r="AD10" s="7">
        <f>'Total WS'!AD10*2000/(HH!AD10*365)</f>
        <v>10.839496097671557</v>
      </c>
      <c r="AE10" s="7">
        <f>'Total WS'!AE10*2000/(HH!AE10*365)</f>
        <v>10.056064592216275</v>
      </c>
      <c r="AF10" s="7">
        <f>'Total WS'!AF10*2000/(HH!AF10*365)</f>
        <v>12.118708507399852</v>
      </c>
      <c r="AG10" s="7">
        <f>'Total WS'!AG10*2000/(HH!AG10*365)</f>
        <v>11.22868365029345</v>
      </c>
    </row>
    <row r="11" spans="1:33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7"/>
      <c r="O11" s="7"/>
      <c r="P11" s="7">
        <f>'Total WS'!P11*2000/(HH!P11*365)</f>
        <v>15.712256763811139</v>
      </c>
      <c r="Q11" s="7">
        <f>'Total WS'!Q11*2000/(HH!Q11*365)</f>
        <v>16.181218563371306</v>
      </c>
      <c r="R11" s="7">
        <f>'Total WS'!R11*2000/(HH!R11*365)</f>
        <v>15.213894196696895</v>
      </c>
      <c r="S11" s="7">
        <f>'Total WS'!S11*2000/(HH!S11*365)</f>
        <v>14.067294967631174</v>
      </c>
      <c r="T11" s="7">
        <f>'Total WS'!T11*2000/(HH!T11*365)</f>
        <v>14.496530634142854</v>
      </c>
      <c r="U11" s="7">
        <f>'Total WS'!U11*2000/(HH!U11*365)</f>
        <v>12.430561576795011</v>
      </c>
      <c r="V11" s="7">
        <f>'Total WS'!V11*2000/(HH!V11*365)</f>
        <v>11.70795914537705</v>
      </c>
      <c r="W11" s="7">
        <f>'Total WS'!W11*2000/(HH!W11*365)</f>
        <v>12.186036955482804</v>
      </c>
      <c r="X11" s="7">
        <f>'Total WS'!X11*2000/(HH!X11*365)</f>
        <v>12.58902325913242</v>
      </c>
      <c r="Y11" s="7">
        <f>'Total WS'!Y11*2000/(HH!Y11*365)</f>
        <v>11.401491912843849</v>
      </c>
      <c r="Z11" s="7">
        <f>'Total WS'!Z11*2000/(HH!Z11*365)</f>
        <v>11.184481678434468</v>
      </c>
      <c r="AA11" s="7">
        <f>'Total WS'!AA11*2000/(HH!AA11*365)</f>
        <v>11.269768955418158</v>
      </c>
      <c r="AB11" s="7">
        <f>'Total WS'!AB11*2000/(HH!AB11*365)</f>
        <v>11.660476981226152</v>
      </c>
      <c r="AC11" s="7">
        <f>'Total WS'!AC11*2000/(HH!AC11*365)</f>
        <v>10.472612495041046</v>
      </c>
      <c r="AD11" s="7">
        <f>'Total WS'!AD11*2000/(HH!AD11*365)</f>
        <v>11.14395016793682</v>
      </c>
      <c r="AE11" s="7">
        <f>'Total WS'!AE11*2000/(HH!AE11*365)</f>
        <v>10.371218584749176</v>
      </c>
      <c r="AF11" s="7">
        <f>'Total WS'!AF11*2000/(HH!AF11*365)</f>
        <v>11.919044510821875</v>
      </c>
      <c r="AG11" s="7">
        <f>'Total WS'!AG11*2000/(HH!AG11*365)</f>
        <v>10.755460648318254</v>
      </c>
    </row>
    <row r="12" spans="1:33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7"/>
      <c r="O12" s="7"/>
      <c r="P12" s="7">
        <f>'Total WS'!P12*2000/(HH!P12*365)</f>
        <v>15.499581264580966</v>
      </c>
      <c r="Q12" s="7">
        <f>'Total WS'!Q12*2000/(HH!Q12*365)</f>
        <v>13.017197414457689</v>
      </c>
      <c r="R12" s="7">
        <f>'Total WS'!R12*2000/(HH!R12*365)</f>
        <v>12.437679688821241</v>
      </c>
      <c r="S12" s="7">
        <f>'Total WS'!S12*2000/(HH!S12*365)</f>
        <v>11.181035364980044</v>
      </c>
      <c r="T12" s="7">
        <f>'Total WS'!T12*2000/(HH!T12*365)</f>
        <v>12.036110583178608</v>
      </c>
      <c r="U12" s="7">
        <f>'Total WS'!U12*2000/(HH!U12*365)</f>
        <v>11.989724202859414</v>
      </c>
      <c r="V12" s="7">
        <f>'Total WS'!V12*2000/(HH!V12*365)</f>
        <v>11.685099364331014</v>
      </c>
      <c r="W12" s="7">
        <f>'Total WS'!W12*2000/(HH!W12*365)</f>
        <v>12.233758848702676</v>
      </c>
      <c r="X12" s="7">
        <f>'Total WS'!X12*2000/(HH!X12*365)</f>
        <v>11.807606459801303</v>
      </c>
      <c r="Y12" s="7">
        <f>'Total WS'!Y12*2000/(HH!Y12*365)</f>
        <v>11.002231294772692</v>
      </c>
      <c r="Z12" s="7">
        <f>'Total WS'!Z12*2000/(HH!Z12*365)</f>
        <v>10.722730345293769</v>
      </c>
      <c r="AA12" s="7">
        <f>'Total WS'!AA12*2000/(HH!AA12*365)</f>
        <v>10.893412999125617</v>
      </c>
      <c r="AB12" s="7">
        <f>'Total WS'!AB12*2000/(HH!AB12*365)</f>
        <v>11.097749822048549</v>
      </c>
      <c r="AC12" s="7">
        <f>'Total WS'!AC12*2000/(HH!AC12*365)</f>
        <v>10.283654341332783</v>
      </c>
      <c r="AD12" s="7">
        <f>'Total WS'!AD12*2000/(HH!AD12*365)</f>
        <v>11.445611619742548</v>
      </c>
      <c r="AE12" s="7">
        <f>'Total WS'!AE12*2000/(HH!AE12*365)</f>
        <v>10.689495425771021</v>
      </c>
      <c r="AF12" s="7">
        <f>'Total WS'!AF12*2000/(HH!AF12*365)</f>
        <v>12.120135956329179</v>
      </c>
      <c r="AG12" s="7">
        <f>'Total WS'!AG12*2000/(HH!AG12*365)</f>
        <v>11.628892905992894</v>
      </c>
    </row>
    <row r="13" spans="1:33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7"/>
      <c r="O13" s="7"/>
      <c r="P13" s="7">
        <f>'Total WS'!P13*2000/(HH!P13*365)</f>
        <v>14.578359866716031</v>
      </c>
      <c r="Q13" s="7">
        <f>'Total WS'!Q13*2000/(HH!Q13*365)</f>
        <v>14.142028062107844</v>
      </c>
      <c r="R13" s="7">
        <f>'Total WS'!R13*2000/(HH!R13*365)</f>
        <v>14.712006446414181</v>
      </c>
      <c r="S13" s="7">
        <f>'Total WS'!S13*2000/(HH!S13*365)</f>
        <v>13.438883917303411</v>
      </c>
      <c r="T13" s="7">
        <f>'Total WS'!T13*2000/(HH!T13*365)</f>
        <v>14.207161418351308</v>
      </c>
      <c r="U13" s="7">
        <f>'Total WS'!U13*2000/(HH!U13*365)</f>
        <v>12.141514396139685</v>
      </c>
      <c r="V13" s="7">
        <f>'Total WS'!V13*2000/(HH!V13*365)</f>
        <v>12.200419103046277</v>
      </c>
      <c r="W13" s="7">
        <f>'Total WS'!W13*2000/(HH!W13*365)</f>
        <v>12.393810451954137</v>
      </c>
      <c r="X13" s="7">
        <f>'Total WS'!X13*2000/(HH!X13*365)</f>
        <v>11.917634297378815</v>
      </c>
      <c r="Y13" s="7">
        <f>'Total WS'!Y13*2000/(HH!Y13*365)</f>
        <v>11.296488943828811</v>
      </c>
      <c r="Z13" s="7">
        <f>'Total WS'!Z13*2000/(HH!Z13*365)</f>
        <v>11.486711758173749</v>
      </c>
      <c r="AA13" s="7">
        <f>'Total WS'!AA13*2000/(HH!AA13*365)</f>
        <v>11.645613475258131</v>
      </c>
      <c r="AB13" s="7">
        <f>'Total WS'!AB13*2000/(HH!AB13*365)</f>
        <v>12.330117371213262</v>
      </c>
      <c r="AC13" s="7">
        <f>'Total WS'!AC13*2000/(HH!AC13*365)</f>
        <v>11.901767154051358</v>
      </c>
      <c r="AD13" s="7">
        <f>'Total WS'!AD13*2000/(HH!AD13*365)</f>
        <v>11.600792824150373</v>
      </c>
      <c r="AE13" s="7">
        <f>'Total WS'!AE13*2000/(HH!AE13*365)</f>
        <v>9.9476115208991924</v>
      </c>
      <c r="AF13" s="7">
        <f>'Total WS'!AF13*2000/(HH!AF13*365)</f>
        <v>9.7506506959044561</v>
      </c>
      <c r="AG13" s="7">
        <f>'Total WS'!AG13*2000/(HH!AG13*365)</f>
        <v>8.8630400252735768</v>
      </c>
    </row>
    <row r="14" spans="1:33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7"/>
      <c r="O14" s="7"/>
      <c r="P14" s="7">
        <f>'Total WS'!P14*2000/(HH!P14*365)</f>
        <v>15.720734544665046</v>
      </c>
      <c r="Q14" s="7">
        <f>'Total WS'!Q14*2000/(HH!Q14*365)</f>
        <v>15.385996955859969</v>
      </c>
      <c r="R14" s="7">
        <f>'Total WS'!R14*2000/(HH!R14*365)</f>
        <v>14.568283910767221</v>
      </c>
      <c r="S14" s="7">
        <f>'Total WS'!S14*2000/(HH!S14*365)</f>
        <v>13.577995698723644</v>
      </c>
      <c r="T14" s="7">
        <f>'Total WS'!T14*2000/(HH!T14*365)</f>
        <v>12.280526915325526</v>
      </c>
      <c r="U14" s="7">
        <f>'Total WS'!U14*2000/(HH!U14*365)</f>
        <v>12.465268465689153</v>
      </c>
      <c r="V14" s="7">
        <f>'Total WS'!V14*2000/(HH!V14*365)</f>
        <v>12.011213545027932</v>
      </c>
      <c r="W14" s="7">
        <f>'Total WS'!W14*2000/(HH!W14*365)</f>
        <v>12.264635943221439</v>
      </c>
      <c r="X14" s="7">
        <f>'Total WS'!X14*2000/(HH!X14*365)</f>
        <v>11.895857753517964</v>
      </c>
      <c r="Y14" s="7">
        <f>'Total WS'!Y14*2000/(HH!Y14*365)</f>
        <v>11.100834786731463</v>
      </c>
      <c r="Z14" s="7">
        <f>'Total WS'!Z14*2000/(HH!Z14*365)</f>
        <v>11.360308981467888</v>
      </c>
      <c r="AA14" s="7">
        <f>'Total WS'!AA14*2000/(HH!AA14*365)</f>
        <v>11.514143580317155</v>
      </c>
      <c r="AB14" s="7">
        <f>'Total WS'!AB14*2000/(HH!AB14*365)</f>
        <v>11.694400794462132</v>
      </c>
      <c r="AC14" s="7">
        <f>'Total WS'!AC14*2000/(HH!AC14*365)</f>
        <v>11.13193174165084</v>
      </c>
      <c r="AD14" s="7">
        <f>'Total WS'!AD14*2000/(HH!AD14*365)</f>
        <v>11.351654756044429</v>
      </c>
      <c r="AE14" s="7">
        <f>'Total WS'!AE14*2000/(HH!AE14*365)</f>
        <v>10.599844172769901</v>
      </c>
      <c r="AF14" s="7">
        <f>'Total WS'!AF14*2000/(HH!AF14*365)</f>
        <v>15.025800973621644</v>
      </c>
      <c r="AG14" s="7">
        <f>'Total WS'!AG14*2000/(HH!AG14*365)</f>
        <v>13.604680506753125</v>
      </c>
    </row>
    <row r="15" spans="1:33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/>
      <c r="O15" s="7"/>
      <c r="P15" s="7">
        <f>'Total WS'!P15*2000/(HH!P15*365)</f>
        <v>16.165877808383382</v>
      </c>
      <c r="Q15" s="7">
        <f>'Total WS'!Q15*2000/(HH!Q15*365)</f>
        <v>15.615437018311351</v>
      </c>
      <c r="R15" s="7">
        <f>'Total WS'!R15*2000/(HH!R15*365)</f>
        <v>15.776852964209715</v>
      </c>
      <c r="S15" s="7">
        <f>'Total WS'!S15*2000/(HH!S15*365)</f>
        <v>14.364427830107473</v>
      </c>
      <c r="T15" s="7">
        <f>'Total WS'!T15*2000/(HH!T15*365)</f>
        <v>14.342957331061156</v>
      </c>
      <c r="U15" s="7">
        <f>'Total WS'!U15*2000/(HH!U15*365)</f>
        <v>11.579619191190929</v>
      </c>
      <c r="V15" s="7">
        <f>'Total WS'!V15*2000/(HH!V15*365)</f>
        <v>11.433686176836858</v>
      </c>
      <c r="W15" s="7">
        <f>'Total WS'!W15*2000/(HH!W15*365)</f>
        <v>11.451546830962837</v>
      </c>
      <c r="X15" s="7">
        <f>'Total WS'!X15*2000/(HH!X15*365)</f>
        <v>11.314609687356624</v>
      </c>
      <c r="Y15" s="7">
        <f>'Total WS'!Y15*2000/(HH!Y15*365)</f>
        <v>10.295685038878185</v>
      </c>
      <c r="Z15" s="7">
        <f>'Total WS'!Z15*2000/(HH!Z15*365)</f>
        <v>10.667364752400973</v>
      </c>
      <c r="AA15" s="7">
        <f>'Total WS'!AA15*2000/(HH!AA15*365)</f>
        <v>10.753862849888405</v>
      </c>
      <c r="AB15" s="7">
        <f>'Total WS'!AB15*2000/(HH!AB15*365)</f>
        <v>10.970423412204234</v>
      </c>
      <c r="AC15" s="7">
        <f>'Total WS'!AC15*2000/(HH!AC15*365)</f>
        <v>10.530574375687074</v>
      </c>
      <c r="AD15" s="7">
        <f>'Total WS'!AD15*2000/(HH!AD15*365)</f>
        <v>10.646881062966665</v>
      </c>
      <c r="AE15" s="7">
        <f>'Total WS'!AE15*2000/(HH!AE15*365)</f>
        <v>11.159969209501069</v>
      </c>
      <c r="AF15" s="7">
        <f>'Total WS'!AF15*2000/(HH!AF15*365)</f>
        <v>12.637773060276329</v>
      </c>
      <c r="AG15" s="7">
        <f>'Total WS'!AG15*2000/(HH!AG15*365)</f>
        <v>11.847008426305136</v>
      </c>
    </row>
    <row r="16" spans="1:33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7"/>
      <c r="O16" s="7"/>
      <c r="P16" s="7">
        <f>'Total WS'!P16*2000/(HH!P16*365)</f>
        <v>15.652929113055661</v>
      </c>
      <c r="Q16" s="7">
        <f>'Total WS'!Q16*2000/(HH!Q16*365)</f>
        <v>14.363823676096382</v>
      </c>
      <c r="R16" s="7">
        <f>'Total WS'!R16*2000/(HH!R16*365)</f>
        <v>14.505112868994793</v>
      </c>
      <c r="S16" s="7">
        <f>'Total WS'!S16*2000/(HH!S16*365)</f>
        <v>12.919477364713757</v>
      </c>
      <c r="T16" s="7">
        <f>'Total WS'!T16*2000/(HH!T16*365)</f>
        <v>13.418538570546128</v>
      </c>
      <c r="U16" s="7">
        <f>'Total WS'!U16*2000/(HH!U16*365)</f>
        <v>13.269285273064206</v>
      </c>
      <c r="V16" s="7">
        <f>'Total WS'!V16*2000/(HH!V16*365)</f>
        <v>13.078066212466771</v>
      </c>
      <c r="W16" s="7">
        <f>'Total WS'!W16*2000/(HH!W16*365)</f>
        <v>12.836124871075988</v>
      </c>
      <c r="X16" s="7">
        <f>'Total WS'!X16*2000/(HH!X16*365)</f>
        <v>12.132072189606438</v>
      </c>
      <c r="Y16" s="7">
        <f>'Total WS'!Y16*2000/(HH!Y16*365)</f>
        <v>11.451735495312896</v>
      </c>
      <c r="Z16" s="7">
        <f>'Total WS'!Z16*2000/(HH!Z16*365)</f>
        <v>12.029836813658722</v>
      </c>
      <c r="AA16" s="7">
        <f>'Total WS'!AA16*2000/(HH!AA16*365)</f>
        <v>11.700053840566881</v>
      </c>
      <c r="AB16" s="7">
        <f>'Total WS'!AB16*2000/(HH!AB16*365)</f>
        <v>12.183486503670307</v>
      </c>
      <c r="AC16" s="7">
        <f>'Total WS'!AC16*2000/(HH!AC16*365)</f>
        <v>11.75384915153392</v>
      </c>
      <c r="AD16" s="7">
        <f>'Total WS'!AD16*2000/(HH!AD16*365)</f>
        <v>12.261356444512074</v>
      </c>
      <c r="AE16" s="7">
        <f>'Total WS'!AE16*2000/(HH!AE16*365)</f>
        <v>11.393118827652119</v>
      </c>
      <c r="AF16" s="7">
        <f>'Total WS'!AF16*2000/(HH!AF16*365)</f>
        <v>13.696210495024179</v>
      </c>
      <c r="AG16" s="7">
        <f>'Total WS'!AG16*2000/(HH!AG16*365)</f>
        <v>12.828514725508771</v>
      </c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7"/>
      <c r="O17" s="7"/>
      <c r="P17" s="7">
        <f>'Total WS'!P17*2000/(HH!P17*365)</f>
        <v>14.336276083467094</v>
      </c>
      <c r="Q17" s="7">
        <f>'Total WS'!Q17*2000/(HH!Q17*365)</f>
        <v>14.237262010724445</v>
      </c>
      <c r="R17" s="7">
        <f>'Total WS'!R17*2000/(HH!R17*365)</f>
        <v>14.280970639611915</v>
      </c>
      <c r="S17" s="7">
        <f>'Total WS'!S17*2000/(HH!S17*365)</f>
        <v>12.944492149330948</v>
      </c>
      <c r="T17" s="7">
        <f>'Total WS'!T17*2000/(HH!T17*365)</f>
        <v>14.637026544114095</v>
      </c>
      <c r="U17" s="7">
        <f>'Total WS'!U17*2000/(HH!U17*365)</f>
        <v>12.460818381295061</v>
      </c>
      <c r="V17" s="7">
        <f>'Total WS'!V17*2000/(HH!V17*365)</f>
        <v>12.322494494055185</v>
      </c>
      <c r="W17" s="7">
        <f>'Total WS'!W17*2000/(HH!W17*365)</f>
        <v>12.412977649603459</v>
      </c>
      <c r="X17" s="7">
        <f>'Total WS'!X17*2000/(HH!X17*365)</f>
        <v>11.738205143256613</v>
      </c>
      <c r="Y17" s="7">
        <f>'Total WS'!Y17*2000/(HH!Y17*365)</f>
        <v>11.203491129873827</v>
      </c>
      <c r="Z17" s="7">
        <f>'Total WS'!Z17*2000/(HH!Z17*365)</f>
        <v>11.367451639487875</v>
      </c>
      <c r="AA17" s="7">
        <f>'Total WS'!AA17*2000/(HH!AA17*365)</f>
        <v>11.674858202965114</v>
      </c>
      <c r="AB17" s="7">
        <f>'Total WS'!AB17*2000/(HH!AB17*365)</f>
        <v>11.60146642190932</v>
      </c>
      <c r="AC17" s="7">
        <f>'Total WS'!AC17*2000/(HH!AC17*365)</f>
        <v>11.200577279804227</v>
      </c>
      <c r="AD17" s="7">
        <f>'Total WS'!AD17*2000/(HH!AD17*365)</f>
        <v>11.685824110620953</v>
      </c>
      <c r="AE17" s="7">
        <f>'Total WS'!AE17*2000/(HH!AE17*365)</f>
        <v>11.582960844834885</v>
      </c>
      <c r="AF17" s="7">
        <f>'Total WS'!AF17*2000/(HH!AF17*365)</f>
        <v>13.539984005365941</v>
      </c>
      <c r="AG17" s="7">
        <f>'Total WS'!AG17*2000/(HH!AG17*365)</f>
        <v>12.737592380716784</v>
      </c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"/>
      <c r="O18" s="7"/>
      <c r="P18" s="7">
        <f>'Total WS'!P18*2000/(HH!P18*365)</f>
        <v>14.582078516017352</v>
      </c>
      <c r="Q18" s="7">
        <f>'Total WS'!Q18*2000/(HH!Q18*365)</f>
        <v>14.395594851102762</v>
      </c>
      <c r="R18" s="7">
        <f>'Total WS'!R18*2000/(HH!R18*365)</f>
        <v>13.528988176976926</v>
      </c>
      <c r="S18" s="7">
        <f>'Total WS'!S18*2000/(HH!S18*365)</f>
        <v>12.807462301735823</v>
      </c>
      <c r="T18" s="7">
        <f>'Total WS'!T18*2000/(HH!T18*365)</f>
        <v>13.04361746689394</v>
      </c>
      <c r="U18" s="7">
        <f>'Total WS'!U18*2000/(HH!U18*365)</f>
        <v>12.32431806623141</v>
      </c>
      <c r="V18" s="7">
        <f>'Total WS'!V18*2000/(HH!V18*365)</f>
        <v>11.649308464754609</v>
      </c>
      <c r="W18" s="7">
        <f>'Total WS'!W18*2000/(HH!W18*365)</f>
        <v>11.799733592066962</v>
      </c>
      <c r="X18" s="7">
        <f>'Total WS'!X18*2000/(HH!X18*365)</f>
        <v>11.513123246718676</v>
      </c>
      <c r="Y18" s="7">
        <f>'Total WS'!Y18*2000/(HH!Y18*365)</f>
        <v>10.88835053039937</v>
      </c>
      <c r="Z18" s="7">
        <f>'Total WS'!Z18*2000/(HH!Z18*365)</f>
        <v>11.176457816501884</v>
      </c>
      <c r="AA18" s="7">
        <f>'Total WS'!AA18*2000/(HH!AA18*365)</f>
        <v>11.519990229803172</v>
      </c>
      <c r="AB18" s="7">
        <f>'Total WS'!AB18*2000/(HH!AB18*365)</f>
        <v>11.034459286990556</v>
      </c>
      <c r="AC18" s="7">
        <f>'Total WS'!AC18*2000/(HH!AC18*365)</f>
        <v>11.020129836028488</v>
      </c>
      <c r="AD18" s="7">
        <f>'Total WS'!AD18*2000/(HH!AD18*365)</f>
        <v>11.698936558882112</v>
      </c>
      <c r="AE18" s="7">
        <f>'Total WS'!AE18*2000/(HH!AE18*365)</f>
        <v>11.31513904403551</v>
      </c>
      <c r="AF18" s="7">
        <f>'Total WS'!AF18*2000/(HH!AF18*365)</f>
        <v>12.506220076993728</v>
      </c>
      <c r="AG18" s="7">
        <f>'Total WS'!AG18*2000/(HH!AG18*365)</f>
        <v>12.067262734804363</v>
      </c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7"/>
      <c r="O19" s="7"/>
      <c r="P19" s="7">
        <f>'Total WS'!P19*2000/(HH!P19*365)</f>
        <v>12.712270639979851</v>
      </c>
      <c r="Q19" s="7">
        <f>'Total WS'!Q19*2000/(HH!Q19*365)</f>
        <v>12.477890013348354</v>
      </c>
      <c r="R19" s="7">
        <f>'Total WS'!R19*2000/(HH!R19*365)</f>
        <v>12.541308487234947</v>
      </c>
      <c r="S19" s="7">
        <f>'Total WS'!S19*2000/(HH!S19*365)</f>
        <v>10.385194593123467</v>
      </c>
      <c r="T19" s="7">
        <f>'Total WS'!T19*2000/(HH!T19*365)</f>
        <v>10.333710581354293</v>
      </c>
      <c r="U19" s="7">
        <f>'Total WS'!U19*2000/(HH!U19*365)</f>
        <v>11.178971536433638</v>
      </c>
      <c r="V19" s="7">
        <f>'Total WS'!V19*2000/(HH!V19*365)</f>
        <v>11.047449009647496</v>
      </c>
      <c r="W19" s="7">
        <f>'Total WS'!W19*2000/(HH!W19*365)</f>
        <v>11.010152995925234</v>
      </c>
      <c r="X19" s="7">
        <f>'Total WS'!X19*2000/(HH!X19*365)</f>
        <v>10.801598399790018</v>
      </c>
      <c r="Y19" s="7">
        <f>'Total WS'!Y19*2000/(HH!Y19*365)</f>
        <v>10.428272760097892</v>
      </c>
      <c r="Z19" s="7">
        <f>'Total WS'!Z19*2000/(HH!Z19*365)</f>
        <v>10.442180903940194</v>
      </c>
      <c r="AA19" s="7">
        <f>'Total WS'!AA19*2000/(HH!AA19*365)</f>
        <v>11.139599439395994</v>
      </c>
      <c r="AB19" s="7">
        <f>'Total WS'!AB19*2000/(HH!AB19*365)</f>
        <v>10.834500855882101</v>
      </c>
      <c r="AC19" s="7">
        <f>'Total WS'!AC19*2000/(HH!AC19*365)</f>
        <v>10.533582765071511</v>
      </c>
      <c r="AD19" s="7">
        <f>'Total WS'!AD19*2000/(HH!AD19*365)</f>
        <v>11.030829589041094</v>
      </c>
      <c r="AE19" s="7">
        <f>'Total WS'!AE19*2000/(HH!AE19*365)</f>
        <v>10.681743965976464</v>
      </c>
      <c r="AF19" s="7">
        <f>'Total WS'!AF19*2000/(HH!AF19*365)</f>
        <v>12.14759670128705</v>
      </c>
      <c r="AG19" s="7">
        <f>'Total WS'!AG19*2000/(HH!AG19*365)</f>
        <v>11.610419065112689</v>
      </c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7"/>
      <c r="O20" s="7"/>
      <c r="P20" s="7">
        <f>'Total WS'!P20*2000/(HH!P20*365)</f>
        <v>14.939966588706984</v>
      </c>
      <c r="Q20" s="7">
        <f>'Total WS'!Q20*2000/(HH!Q20*365)</f>
        <v>14.676305702763054</v>
      </c>
      <c r="R20" s="7">
        <f>'Total WS'!R20*2000/(HH!R20*365)</f>
        <v>14.945791232344208</v>
      </c>
      <c r="S20" s="7">
        <f>'Total WS'!S20*2000/(HH!S20*365)</f>
        <v>13.464635169136148</v>
      </c>
      <c r="T20" s="7">
        <f>'Total WS'!T20*2000/(HH!T20*365)</f>
        <v>13.681171945896896</v>
      </c>
      <c r="U20" s="7">
        <f>'Total WS'!U20*2000/(HH!U20*365)</f>
        <v>12.628078201888549</v>
      </c>
      <c r="V20" s="7">
        <f>'Total WS'!V20*2000/(HH!V20*365)</f>
        <v>12.091745254011363</v>
      </c>
      <c r="W20" s="7">
        <f>'Total WS'!W20*2000/(HH!W20*365)</f>
        <v>12.056712928269533</v>
      </c>
      <c r="X20" s="7">
        <f>'Total WS'!X20*2000/(HH!X20*365)</f>
        <v>11.440981290975961</v>
      </c>
      <c r="Y20" s="7">
        <f>'Total WS'!Y20*2000/(HH!Y20*365)</f>
        <v>10.565357074705865</v>
      </c>
      <c r="Z20" s="7">
        <f>'Total WS'!Z20*2000/(HH!Z20*365)</f>
        <v>10.934385671529824</v>
      </c>
      <c r="AA20" s="7">
        <f>'Total WS'!AA20*2000/(HH!AA20*365)</f>
        <v>10.908206872927661</v>
      </c>
      <c r="AB20" s="7">
        <f>'Total WS'!AB20*2000/(HH!AB20*365)</f>
        <v>11.129241574993603</v>
      </c>
      <c r="AC20" s="7">
        <f>'Total WS'!AC20*2000/(HH!AC20*365)</f>
        <v>10.473237920611774</v>
      </c>
      <c r="AD20" s="7">
        <f>'Total WS'!AD20*2000/(HH!AD20*365)</f>
        <v>10.82678368234769</v>
      </c>
      <c r="AE20" s="7">
        <f>'Total WS'!AE20*2000/(HH!AE20*365)</f>
        <v>10.617937975734577</v>
      </c>
      <c r="AF20" s="7">
        <f>'Total WS'!AF20*2000/(HH!AF20*365)</f>
        <v>12.109033648581699</v>
      </c>
      <c r="AG20" s="7">
        <f>'Total WS'!AG20*2000/(HH!AG20*365)</f>
        <v>11.089555346630236</v>
      </c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7"/>
      <c r="O21" s="7"/>
      <c r="P21" s="7">
        <f>'Total WS'!P21*2000/(HH!P21*365)</f>
        <v>15.223972260786899</v>
      </c>
      <c r="Q21" s="7">
        <f>'Total WS'!Q21*2000/(HH!Q21*365)</f>
        <v>14.678143651238065</v>
      </c>
      <c r="R21" s="7">
        <f>'Total WS'!R21*2000/(HH!R21*365)</f>
        <v>15.204818538290414</v>
      </c>
      <c r="S21" s="7">
        <f>'Total WS'!S21*2000/(HH!S21*365)</f>
        <v>13.621561310469399</v>
      </c>
      <c r="T21" s="7">
        <f>'Total WS'!T21*2000/(HH!T21*365)</f>
        <v>14.225138736436451</v>
      </c>
      <c r="U21" s="7">
        <f>'Total WS'!U21*2000/(HH!U21*365)</f>
        <v>13.54113153740388</v>
      </c>
      <c r="V21" s="7">
        <f>'Total WS'!V21*2000/(HH!V21*365)</f>
        <v>13.042872203747207</v>
      </c>
      <c r="W21" s="7">
        <f>'Total WS'!W21*2000/(HH!W21*365)</f>
        <v>13.097712845123468</v>
      </c>
      <c r="X21" s="7">
        <f>'Total WS'!X21*2000/(HH!X21*365)</f>
        <v>12.694459230909176</v>
      </c>
      <c r="Y21" s="7">
        <f>'Total WS'!Y21*2000/(HH!Y21*365)</f>
        <v>11.901062217439495</v>
      </c>
      <c r="Z21" s="7">
        <f>'Total WS'!Z21*2000/(HH!Z21*365)</f>
        <v>12.264559730637126</v>
      </c>
      <c r="AA21" s="7">
        <f>'Total WS'!AA21*2000/(HH!AA21*365)</f>
        <v>11.960363689926217</v>
      </c>
      <c r="AB21" s="7">
        <f>'Total WS'!AB21*2000/(HH!AB21*365)</f>
        <v>12.332068964364847</v>
      </c>
      <c r="AC21" s="7">
        <f>'Total WS'!AC21*2000/(HH!AC21*365)</f>
        <v>11.715284889000523</v>
      </c>
      <c r="AD21" s="7">
        <f>'Total WS'!AD21*2000/(HH!AD21*365)</f>
        <v>11.783793780770898</v>
      </c>
      <c r="AE21" s="7">
        <f>'Total WS'!AE21*2000/(HH!AE21*365)</f>
        <v>11.427481598855037</v>
      </c>
      <c r="AF21" s="7">
        <f>'Total WS'!AF21*2000/(HH!AF21*365)</f>
        <v>13.012590512217955</v>
      </c>
      <c r="AG21" s="7">
        <f>'Total WS'!AG21*2000/(HH!AG21*365)</f>
        <v>11.707046371928934</v>
      </c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7"/>
      <c r="O22" s="7"/>
      <c r="P22" s="7">
        <f>'Total WS'!P22*2000/(HH!P22*365)</f>
        <v>14.796837849254725</v>
      </c>
      <c r="Q22" s="7">
        <f>'Total WS'!Q22*2000/(HH!Q22*365)</f>
        <v>13.973444991908361</v>
      </c>
      <c r="R22" s="7">
        <f>'Total WS'!R22*2000/(HH!R22*365)</f>
        <v>14.731455156371158</v>
      </c>
      <c r="S22" s="7">
        <f>'Total WS'!S22*2000/(HH!S22*365)</f>
        <v>12.815584290957945</v>
      </c>
      <c r="T22" s="7">
        <f>'Total WS'!T22*2000/(HH!T22*365)</f>
        <v>13.70592647261774</v>
      </c>
      <c r="U22" s="7">
        <f>'Total WS'!U22*2000/(HH!U22*365)</f>
        <v>13.122233008545164</v>
      </c>
      <c r="V22" s="7">
        <f>'Total WS'!V22*2000/(HH!V22*365)</f>
        <v>12.304691106381702</v>
      </c>
      <c r="W22" s="7">
        <f>'Total WS'!W22*2000/(HH!W22*365)</f>
        <v>12.514201551872786</v>
      </c>
      <c r="X22" s="7">
        <f>'Total WS'!X22*2000/(HH!X22*365)</f>
        <v>11.845818564996646</v>
      </c>
      <c r="Y22" s="7">
        <f>'Total WS'!Y22*2000/(HH!Y22*365)</f>
        <v>10.998537866420612</v>
      </c>
      <c r="Z22" s="7">
        <f>'Total WS'!Z22*2000/(HH!Z22*365)</f>
        <v>11.397464858367927</v>
      </c>
      <c r="AA22" s="7">
        <f>'Total WS'!AA22*2000/(HH!AA22*365)</f>
        <v>10.865100087032202</v>
      </c>
      <c r="AB22" s="7">
        <f>'Total WS'!AB22*2000/(HH!AB22*365)</f>
        <v>11.252936271590233</v>
      </c>
      <c r="AC22" s="7">
        <f>'Total WS'!AC22*2000/(HH!AC22*365)</f>
        <v>10.706522687916205</v>
      </c>
      <c r="AD22" s="7">
        <f>'Total WS'!AD22*2000/(HH!AD22*365)</f>
        <v>12.019906708583491</v>
      </c>
      <c r="AE22" s="7">
        <f>'Total WS'!AE22*2000/(HH!AE22*365)</f>
        <v>11.713812927549089</v>
      </c>
      <c r="AF22" s="7">
        <f>'Total WS'!AF22*2000/(HH!AF22*365)</f>
        <v>13.90502207536797</v>
      </c>
      <c r="AG22" s="7">
        <f>'Total WS'!AG22*2000/(HH!AG22*365)</f>
        <v>12.194500152962371</v>
      </c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7"/>
      <c r="O23" s="7"/>
      <c r="P23" s="7">
        <f>'Total WS'!P23*2000/(HH!P23*365)</f>
        <v>14.611475245651713</v>
      </c>
      <c r="Q23" s="7">
        <f>'Total WS'!Q23*2000/(HH!Q23*365)</f>
        <v>13.758766679966305</v>
      </c>
      <c r="R23" s="7">
        <f>'Total WS'!R23*2000/(HH!R23*365)</f>
        <v>14.240799344944342</v>
      </c>
      <c r="S23" s="7">
        <f>'Total WS'!S23*2000/(HH!S23*365)</f>
        <v>12.75864318330072</v>
      </c>
      <c r="T23" s="7">
        <f>'Total WS'!T23*2000/(HH!T23*365)</f>
        <v>12.999574508059483</v>
      </c>
      <c r="U23" s="7">
        <f>'Total WS'!U23*2000/(HH!U23*365)</f>
        <v>12.133527107152133</v>
      </c>
      <c r="V23" s="7">
        <f>'Total WS'!V23*2000/(HH!V23*365)</f>
        <v>12.051389898331125</v>
      </c>
      <c r="W23" s="7">
        <f>'Total WS'!W23*2000/(HH!W23*365)</f>
        <v>12.473638758984121</v>
      </c>
      <c r="X23" s="7">
        <f>'Total WS'!X23*2000/(HH!X23*365)</f>
        <v>11.62826046162507</v>
      </c>
      <c r="Y23" s="7">
        <f>'Total WS'!Y23*2000/(HH!Y23*365)</f>
        <v>11.126325625782849</v>
      </c>
      <c r="Z23" s="7">
        <f>'Total WS'!Z23*2000/(HH!Z23*365)</f>
        <v>11.554029511467188</v>
      </c>
      <c r="AA23" s="7">
        <f>'Total WS'!AA23*2000/(HH!AA23*365)</f>
        <v>11.848188436736459</v>
      </c>
      <c r="AB23" s="7">
        <f>'Total WS'!AB23*2000/(HH!AB23*365)</f>
        <v>11.866861628443898</v>
      </c>
      <c r="AC23" s="7">
        <f>'Total WS'!AC23*2000/(HH!AC23*365)</f>
        <v>11.032954177173165</v>
      </c>
      <c r="AD23" s="7">
        <f>'Total WS'!AD23*2000/(HH!AD23*365)</f>
        <v>11.121706958055405</v>
      </c>
      <c r="AE23" s="7">
        <f>'Total WS'!AE23*2000/(HH!AE23*365)</f>
        <v>11.67679836009421</v>
      </c>
      <c r="AF23" s="7">
        <f>'Total WS'!AF23*2000/(HH!AF23*365)</f>
        <v>12.747920791028218</v>
      </c>
      <c r="AG23" s="7">
        <f>'Total WS'!AG23*2000/(HH!AG23*365)</f>
        <v>12.160651427117351</v>
      </c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7"/>
      <c r="O24" s="7"/>
      <c r="P24" s="7">
        <f>'Total WS'!P24*2000/(HH!P24*365)</f>
        <v>11.254398713627511</v>
      </c>
      <c r="Q24" s="7">
        <f>'Total WS'!Q24*2000/(HH!Q24*365)</f>
        <v>12.07891295137631</v>
      </c>
      <c r="R24" s="7">
        <f>'Total WS'!R24*2000/(HH!R24*365)</f>
        <v>12.536585663769779</v>
      </c>
      <c r="S24" s="7">
        <f>'Total WS'!S24*2000/(HH!S24*365)</f>
        <v>11.682736564337352</v>
      </c>
      <c r="T24" s="7">
        <f>'Total WS'!T24*2000/(HH!T24*365)</f>
        <v>12.288599028543363</v>
      </c>
      <c r="U24" s="7">
        <f>'Total WS'!U24*2000/(HH!U24*365)</f>
        <v>12.169069136506817</v>
      </c>
      <c r="V24" s="7">
        <f>'Total WS'!V24*2000/(HH!V24*365)</f>
        <v>11.812070782311691</v>
      </c>
      <c r="W24" s="7">
        <f>'Total WS'!W24*2000/(HH!W24*365)</f>
        <v>11.713713750037799</v>
      </c>
      <c r="X24" s="7">
        <f>'Total WS'!X24*2000/(HH!X24*365)</f>
        <v>11.482203850099571</v>
      </c>
      <c r="Y24" s="7">
        <f>'Total WS'!Y24*2000/(HH!Y24*365)</f>
        <v>10.546285454442108</v>
      </c>
      <c r="Z24" s="7">
        <f>'Total WS'!Z24*2000/(HH!Z24*365)</f>
        <v>10.956163241533288</v>
      </c>
      <c r="AA24" s="7">
        <f>'Total WS'!AA24*2000/(HH!AA24*365)</f>
        <v>11.424043353906368</v>
      </c>
      <c r="AB24" s="7">
        <f>'Total WS'!AB24*2000/(HH!AB24*365)</f>
        <v>11.748850422514867</v>
      </c>
      <c r="AC24" s="7">
        <f>'Total WS'!AC24*2000/(HH!AC24*365)</f>
        <v>11.025462936778164</v>
      </c>
      <c r="AD24" s="7">
        <f>'Total WS'!AD24*2000/(HH!AD24*365)</f>
        <v>11.488637394538692</v>
      </c>
      <c r="AE24" s="7">
        <f>'Total WS'!AE24*2000/(HH!AE24*365)</f>
        <v>10.783270135164372</v>
      </c>
      <c r="AF24" s="7">
        <f>'Total WS'!AF24*2000/(HH!AF24*365)</f>
        <v>12.07177854828625</v>
      </c>
      <c r="AG24" s="7">
        <f>'Total WS'!AG24*2000/(HH!AG24*365)</f>
        <v>11.758299574439071</v>
      </c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7"/>
      <c r="O25" s="7"/>
      <c r="P25" s="7">
        <f>'Total WS'!P25*2000/(HH!P25*365)</f>
        <v>14.895620894920578</v>
      </c>
      <c r="Q25" s="7">
        <f>'Total WS'!Q25*2000/(HH!Q25*365)</f>
        <v>14.501079823472338</v>
      </c>
      <c r="R25" s="7">
        <f>'Total WS'!R25*2000/(HH!R25*365)</f>
        <v>14.782477572250208</v>
      </c>
      <c r="S25" s="7">
        <f>'Total WS'!S25*2000/(HH!S25*365)</f>
        <v>13.127531186830051</v>
      </c>
      <c r="T25" s="7">
        <f>'Total WS'!T25*2000/(HH!T25*365)</f>
        <v>13.245038813619553</v>
      </c>
      <c r="U25" s="7">
        <f>'Total WS'!U25*2000/(HH!U25*365)</f>
        <v>12.942887249736563</v>
      </c>
      <c r="V25" s="7">
        <f>'Total WS'!V25*2000/(HH!V25*365)</f>
        <v>11.736709723321743</v>
      </c>
      <c r="W25" s="7">
        <f>'Total WS'!W25*2000/(HH!W25*365)</f>
        <v>11.877654987063519</v>
      </c>
      <c r="X25" s="7">
        <f>'Total WS'!X25*2000/(HH!X25*365)</f>
        <v>10.654932607542754</v>
      </c>
      <c r="Y25" s="7">
        <f>'Total WS'!Y25*2000/(HH!Y25*365)</f>
        <v>10.688339870858728</v>
      </c>
      <c r="Z25" s="7">
        <f>'Total WS'!Z25*2000/(HH!Z25*365)</f>
        <v>11.872403324708895</v>
      </c>
      <c r="AA25" s="7">
        <f>'Total WS'!AA25*2000/(HH!AA25*365)</f>
        <v>12.182382053446132</v>
      </c>
      <c r="AB25" s="7">
        <f>'Total WS'!AB25*2000/(HH!AB25*365)</f>
        <v>11.890510730427321</v>
      </c>
      <c r="AC25" s="7">
        <f>'Total WS'!AC25*2000/(HH!AC25*365)</f>
        <v>11.712350560948854</v>
      </c>
      <c r="AD25" s="7">
        <f>'Total WS'!AD25*2000/(HH!AD25*365)</f>
        <v>12.46051914694894</v>
      </c>
      <c r="AE25" s="7">
        <f>'Total WS'!AE25*2000/(HH!AE25*365)</f>
        <v>8.730742523053614</v>
      </c>
      <c r="AF25" s="7">
        <f>'Total WS'!AF25*2000/(HH!AF25*365)</f>
        <v>10.421879623884301</v>
      </c>
      <c r="AG25" s="7">
        <f>'Total WS'!AG25*2000/(HH!AG25*365)</f>
        <v>9.8646885571949934</v>
      </c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7"/>
      <c r="O26" s="7"/>
      <c r="P26" s="7">
        <f>'Total WS'!P26*2000/(HH!P26*365)</f>
        <v>13.267193518100967</v>
      </c>
      <c r="Q26" s="7">
        <f>'Total WS'!Q26*2000/(HH!Q26*365)</f>
        <v>13.004450792414175</v>
      </c>
      <c r="R26" s="7">
        <f>'Total WS'!R26*2000/(HH!R26*365)</f>
        <v>13.470948485829728</v>
      </c>
      <c r="S26" s="7">
        <f>'Total WS'!S26*2000/(HH!S26*365)</f>
        <v>12.280935900358527</v>
      </c>
      <c r="T26" s="7">
        <f>'Total WS'!T26*2000/(HH!T26*365)</f>
        <v>12.418495901413875</v>
      </c>
      <c r="U26" s="7">
        <f>'Total WS'!U26*2000/(HH!U26*365)</f>
        <v>11.862475414927021</v>
      </c>
      <c r="V26" s="7">
        <f>'Total WS'!V26*2000/(HH!V26*365)</f>
        <v>11.411727564718477</v>
      </c>
      <c r="W26" s="7">
        <f>'Total WS'!W26*2000/(HH!W26*365)</f>
        <v>11.681599407626805</v>
      </c>
      <c r="X26" s="7">
        <f>'Total WS'!X26*2000/(HH!X26*365)</f>
        <v>10.793723636663417</v>
      </c>
      <c r="Y26" s="7">
        <f>'Total WS'!Y26*2000/(HH!Y26*365)</f>
        <v>10.065230313998494</v>
      </c>
      <c r="Z26" s="7">
        <f>'Total WS'!Z26*2000/(HH!Z26*365)</f>
        <v>10.397365648050579</v>
      </c>
      <c r="AA26" s="7">
        <f>'Total WS'!AA26*2000/(HH!AA26*365)</f>
        <v>11.292319470647744</v>
      </c>
      <c r="AB26" s="7">
        <f>'Total WS'!AB26*2000/(HH!AB26*365)</f>
        <v>11.28480312487196</v>
      </c>
      <c r="AC26" s="7">
        <f>'Total WS'!AC26*2000/(HH!AC26*365)</f>
        <v>10.999338133536574</v>
      </c>
      <c r="AD26" s="7">
        <f>'Total WS'!AD26*2000/(HH!AD26*365)</f>
        <v>11.406290581442585</v>
      </c>
      <c r="AE26" s="7">
        <f>'Total WS'!AE26*2000/(HH!AE26*365)</f>
        <v>13.661717900299594</v>
      </c>
      <c r="AF26" s="7">
        <f>'Total WS'!AF26*2000/(HH!AF26*365)</f>
        <v>16.006372696063728</v>
      </c>
      <c r="AG26" s="7">
        <f>'Total WS'!AG26*2000/(HH!AG26*365)</f>
        <v>16.388434042893088</v>
      </c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7"/>
      <c r="O27" s="7"/>
      <c r="P27" s="7">
        <f>'Total WS'!P27*2000/(HH!P27*365)</f>
        <v>7.6533817637556707</v>
      </c>
      <c r="Q27" s="7">
        <f>'Total WS'!Q27*2000/(HH!Q27*365)</f>
        <v>12.538098179571962</v>
      </c>
      <c r="R27" s="7">
        <f>'Total WS'!R27*2000/(HH!R27*365)</f>
        <v>14.358976207642394</v>
      </c>
      <c r="S27" s="7">
        <f>'Total WS'!S27*2000/(HH!S27*365)</f>
        <v>12.901778670300509</v>
      </c>
      <c r="T27" s="7">
        <f>'Total WS'!T27*2000/(HH!T27*365)</f>
        <v>12.826629780018742</v>
      </c>
      <c r="U27" s="7">
        <f>'Total WS'!U27*2000/(HH!U27*365)</f>
        <v>10.971595618577373</v>
      </c>
      <c r="V27" s="7">
        <f>'Total WS'!V27*2000/(HH!V27*365)</f>
        <v>11.910615322832538</v>
      </c>
      <c r="W27" s="7">
        <f>'Total WS'!W27*2000/(HH!W27*365)</f>
        <v>10.562791364842571</v>
      </c>
      <c r="X27" s="7">
        <f>'Total WS'!X27*2000/(HH!X27*365)</f>
        <v>9.4618676694422064</v>
      </c>
      <c r="Y27" s="7">
        <f>'Total WS'!Y27*2000/(HH!Y27*365)</f>
        <v>9.0988356164383539</v>
      </c>
      <c r="Z27" s="7">
        <f>'Total WS'!Z27*2000/(HH!Z27*365)</f>
        <v>9.7515993002797181</v>
      </c>
      <c r="AA27" s="7">
        <f>'Total WS'!AA27*2000/(HH!AA27*365)</f>
        <v>15.333154492510319</v>
      </c>
      <c r="AB27" s="7">
        <f>'Total WS'!AB27*2000/(HH!AB27*365)</f>
        <v>12.004766231762305</v>
      </c>
      <c r="AC27" s="7">
        <f>'Total WS'!AC27*2000/(HH!AC27*365)</f>
        <v>9.9012504812038529</v>
      </c>
      <c r="AD27" s="7">
        <f>'Total WS'!AD27*2000/(HH!AD27*365)</f>
        <v>9.1649189861530971</v>
      </c>
      <c r="AE27" s="7">
        <f>'Total WS'!AE27*2000/(HH!AE27*365)</f>
        <v>10.555134325180752</v>
      </c>
      <c r="AF27" s="7">
        <f>'Total WS'!AF27*2000/(HH!AF27*365)</f>
        <v>11.84431294340733</v>
      </c>
      <c r="AG27" s="7">
        <f>'Total WS'!AG27*2000/(HH!AG27*365)</f>
        <v>11.122503024160592</v>
      </c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7"/>
      <c r="O28" s="7"/>
      <c r="P28" s="7">
        <f>'Total WS'!P28*2000/(HH!P28*365)</f>
        <v>11.688561370227822</v>
      </c>
      <c r="Q28" s="7">
        <f>'Total WS'!Q28*2000/(HH!Q28*365)</f>
        <v>10.870338123837797</v>
      </c>
      <c r="R28" s="7">
        <f>'Total WS'!R28*2000/(HH!R28*365)</f>
        <v>11.491313008480537</v>
      </c>
      <c r="S28" s="7">
        <f>'Total WS'!S28*2000/(HH!S28*365)</f>
        <v>11.5465187365561</v>
      </c>
      <c r="T28" s="7">
        <f>'Total WS'!T28*2000/(HH!T28*365)</f>
        <v>10.953967177539672</v>
      </c>
      <c r="U28" s="7">
        <f>'Total WS'!U28*2000/(HH!U28*365)</f>
        <v>11.199646020895603</v>
      </c>
      <c r="V28" s="7">
        <f>'Total WS'!V28*2000/(HH!V28*365)</f>
        <v>10.642197197084245</v>
      </c>
      <c r="W28" s="7">
        <f>'Total WS'!W28*2000/(HH!W28*365)</f>
        <v>10.872238015393444</v>
      </c>
      <c r="X28" s="7">
        <f>'Total WS'!X28*2000/(HH!X28*365)</f>
        <v>10.434279567754212</v>
      </c>
      <c r="Y28" s="7">
        <f>'Total WS'!Y28*2000/(HH!Y28*365)</f>
        <v>11.074922189087577</v>
      </c>
      <c r="Z28" s="7">
        <f>'Total WS'!Z28*2000/(HH!Z28*365)</f>
        <v>11.268108604812703</v>
      </c>
      <c r="AA28" s="7">
        <f>'Total WS'!AA28*2000/(HH!AA28*365)</f>
        <v>11.285255153326391</v>
      </c>
      <c r="AB28" s="7">
        <f>'Total WS'!AB28*2000/(HH!AB28*365)</f>
        <v>10.983515666202383</v>
      </c>
      <c r="AC28" s="7">
        <f>'Total WS'!AC28*2000/(HH!AC28*365)</f>
        <v>11.024314466812385</v>
      </c>
      <c r="AD28" s="7">
        <f>'Total WS'!AD28*2000/(HH!AD28*365)</f>
        <v>11.207557383203682</v>
      </c>
      <c r="AE28" s="7">
        <f>'Total WS'!AE28*2000/(HH!AE28*365)</f>
        <v>10.432067267644454</v>
      </c>
      <c r="AF28" s="7">
        <f>'Total WS'!AF28*2000/(HH!AF28*365)</f>
        <v>11.628083062087693</v>
      </c>
      <c r="AG28" s="7">
        <f>'Total WS'!AG28*2000/(HH!AG28*365)</f>
        <v>11.997998929862492</v>
      </c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7"/>
      <c r="O29" s="7"/>
      <c r="P29" s="7">
        <f>'Total WS'!P29*2000/(HH!P29*365)</f>
        <v>13.443874962465964</v>
      </c>
      <c r="Q29" s="7">
        <f>'Total WS'!Q29*2000/(HH!Q29*365)</f>
        <v>12.895748534749337</v>
      </c>
      <c r="R29" s="7">
        <f>'Total WS'!R29*2000/(HH!R29*365)</f>
        <v>12.503694957489969</v>
      </c>
      <c r="S29" s="7">
        <f>'Total WS'!S29*2000/(HH!S29*365)</f>
        <v>11.277687427458204</v>
      </c>
      <c r="T29" s="7">
        <f>'Total WS'!T29*2000/(HH!T29*365)</f>
        <v>11.570561965271271</v>
      </c>
      <c r="U29" s="7">
        <f>'Total WS'!U29*2000/(HH!U29*365)</f>
        <v>10.691884987517204</v>
      </c>
      <c r="V29" s="7">
        <f>'Total WS'!V29*2000/(HH!V29*365)</f>
        <v>10.482504931438477</v>
      </c>
      <c r="W29" s="7">
        <f>'Total WS'!W29*2000/(HH!W29*365)</f>
        <v>11.013794281419738</v>
      </c>
      <c r="X29" s="7">
        <f>'Total WS'!X29*2000/(HH!X29*365)</f>
        <v>10.61036069872574</v>
      </c>
      <c r="Y29" s="7">
        <f>'Total WS'!Y29*2000/(HH!Y29*365)</f>
        <v>9.7576849970505339</v>
      </c>
      <c r="Z29" s="7">
        <f>'Total WS'!Z29*2000/(HH!Z29*365)</f>
        <v>9.8426951563216889</v>
      </c>
      <c r="AA29" s="7">
        <f>'Total WS'!AA29*2000/(HH!AA29*365)</f>
        <v>10.807601938337408</v>
      </c>
      <c r="AB29" s="7">
        <f>'Total WS'!AB29*2000/(HH!AB29*365)</f>
        <v>10.564189960700372</v>
      </c>
      <c r="AC29" s="7">
        <f>'Total WS'!AC29*2000/(HH!AC29*365)</f>
        <v>10.251561440187356</v>
      </c>
      <c r="AD29" s="7">
        <f>'Total WS'!AD29*2000/(HH!AD29*365)</f>
        <v>10.704517015157968</v>
      </c>
      <c r="AE29" s="7">
        <f>'Total WS'!AE29*2000/(HH!AE29*365)</f>
        <v>10.251397365673384</v>
      </c>
      <c r="AF29" s="7">
        <f>'Total WS'!AF29*2000/(HH!AF29*365)</f>
        <v>11.509497475354653</v>
      </c>
      <c r="AG29" s="7">
        <f>'Total WS'!AG29*2000/(HH!AG29*365)</f>
        <v>11.137322019840303</v>
      </c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7"/>
      <c r="O30" s="7"/>
      <c r="P30" s="7">
        <f>'Total WS'!P30*2000/(HH!P30*365)</f>
        <v>13.930009551291958</v>
      </c>
      <c r="Q30" s="7">
        <f>'Total WS'!Q30*2000/(HH!Q30*365)</f>
        <v>13.483579303211483</v>
      </c>
      <c r="R30" s="7">
        <f>'Total WS'!R30*2000/(HH!R30*365)</f>
        <v>13.48831750397308</v>
      </c>
      <c r="S30" s="7">
        <f>'Total WS'!S30*2000/(HH!S30*365)</f>
        <v>13.137267917848449</v>
      </c>
      <c r="T30" s="7">
        <f>'Total WS'!T30*2000/(HH!T30*365)</f>
        <v>13.743085309677546</v>
      </c>
      <c r="U30" s="7">
        <f>'Total WS'!U30*2000/(HH!U30*365)</f>
        <v>12.034158667008255</v>
      </c>
      <c r="V30" s="7">
        <f>'Total WS'!V30*2000/(HH!V30*365)</f>
        <v>11.864504808452635</v>
      </c>
      <c r="W30" s="7">
        <f>'Total WS'!W30*2000/(HH!W30*365)</f>
        <v>11.620146783565653</v>
      </c>
      <c r="X30" s="7">
        <f>'Total WS'!X30*2000/(HH!X30*365)</f>
        <v>11.457937088514996</v>
      </c>
      <c r="Y30" s="7">
        <f>'Total WS'!Y30*2000/(HH!Y30*365)</f>
        <v>10.164671495404555</v>
      </c>
      <c r="Z30" s="7">
        <f>'Total WS'!Z30*2000/(HH!Z30*365)</f>
        <v>10.383743050608862</v>
      </c>
      <c r="AA30" s="7">
        <f>'Total WS'!AA30*2000/(HH!AA30*365)</f>
        <v>10.914394839330557</v>
      </c>
      <c r="AB30" s="7">
        <f>'Total WS'!AB30*2000/(HH!AB30*365)</f>
        <v>11.428462570028451</v>
      </c>
      <c r="AC30" s="7">
        <f>'Total WS'!AC30*2000/(HH!AC30*365)</f>
        <v>10.875716592066974</v>
      </c>
      <c r="AD30" s="7">
        <f>'Total WS'!AD30*2000/(HH!AD30*365)</f>
        <v>10.862103354268839</v>
      </c>
      <c r="AE30" s="7">
        <f>'Total WS'!AE30*2000/(HH!AE30*365)</f>
        <v>11.50638536428594</v>
      </c>
      <c r="AF30" s="7">
        <f>'Total WS'!AF30*2000/(HH!AF30*365)</f>
        <v>12.517100352002162</v>
      </c>
      <c r="AG30" s="7">
        <f>'Total WS'!AG30*2000/(HH!AG30*365)</f>
        <v>11.705943157447301</v>
      </c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7"/>
      <c r="O31" s="7"/>
      <c r="P31" s="7">
        <f>'Total WS'!P31*2000/(HH!P31*365)</f>
        <v>11.85851235299949</v>
      </c>
      <c r="Q31" s="7">
        <f>'Total WS'!Q31*2000/(HH!Q31*365)</f>
        <v>11.936266850768506</v>
      </c>
      <c r="R31" s="7">
        <f>'Total WS'!R31*2000/(HH!R31*365)</f>
        <v>12.25151616080222</v>
      </c>
      <c r="S31" s="7">
        <f>'Total WS'!S31*2000/(HH!S31*365)</f>
        <v>11.534993579322929</v>
      </c>
      <c r="T31" s="7">
        <f>'Total WS'!T31*2000/(HH!T31*365)</f>
        <v>11.276961330461326</v>
      </c>
      <c r="U31" s="7">
        <f>'Total WS'!U31*2000/(HH!U31*365)</f>
        <v>10.397846047440593</v>
      </c>
      <c r="V31" s="7">
        <f>'Total WS'!V31*2000/(HH!V31*365)</f>
        <v>10.464457179892708</v>
      </c>
      <c r="W31" s="7">
        <f>'Total WS'!W31*2000/(HH!W31*365)</f>
        <v>10.560458784193672</v>
      </c>
      <c r="X31" s="7">
        <f>'Total WS'!X31*2000/(HH!X31*365)</f>
        <v>10.180714781621916</v>
      </c>
      <c r="Y31" s="7">
        <f>'Total WS'!Y31*2000/(HH!Y31*365)</f>
        <v>9.675091173224093</v>
      </c>
      <c r="Z31" s="7">
        <f>'Total WS'!Z31*2000/(HH!Z31*365)</f>
        <v>9.9915754848283349</v>
      </c>
      <c r="AA31" s="7">
        <f>'Total WS'!AA31*2000/(HH!AA31*365)</f>
        <v>10.946560981846075</v>
      </c>
      <c r="AB31" s="7">
        <f>'Total WS'!AB31*2000/(HH!AB31*365)</f>
        <v>10.824775619862139</v>
      </c>
      <c r="AC31" s="7">
        <f>'Total WS'!AC31*2000/(HH!AC31*365)</f>
        <v>10.882238112920865</v>
      </c>
      <c r="AD31" s="7">
        <f>'Total WS'!AD31*2000/(HH!AD31*365)</f>
        <v>11.266397746233812</v>
      </c>
      <c r="AE31" s="7">
        <f>'Total WS'!AE31*2000/(HH!AE31*365)</f>
        <v>11.000295360798493</v>
      </c>
      <c r="AF31" s="7">
        <f>'Total WS'!AF31*2000/(HH!AF31*365)</f>
        <v>12.170064144379216</v>
      </c>
      <c r="AG31" s="7">
        <f>'Total WS'!AG31*2000/(HH!AG31*365)</f>
        <v>11.641589271838235</v>
      </c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7"/>
      <c r="O32" s="7"/>
      <c r="P32" s="7">
        <f>'Total WS'!P32*2000/(HH!P32*365)</f>
        <v>11.817626887376791</v>
      </c>
      <c r="Q32" s="7">
        <f>'Total WS'!Q32*2000/(HH!Q32*365)</f>
        <v>11.572401922111453</v>
      </c>
      <c r="R32" s="7">
        <f>'Total WS'!R32*2000/(HH!R32*365)</f>
        <v>11.741622760800842</v>
      </c>
      <c r="S32" s="7">
        <f>'Total WS'!S32*2000/(HH!S32*365)</f>
        <v>10.99231625060844</v>
      </c>
      <c r="T32" s="7">
        <f>'Total WS'!T32*2000/(HH!T32*365)</f>
        <v>10.668486240909326</v>
      </c>
      <c r="U32" s="7">
        <f>'Total WS'!U32*2000/(HH!U32*365)</f>
        <v>9.7298578606089237</v>
      </c>
      <c r="V32" s="7">
        <f>'Total WS'!V32*2000/(HH!V32*365)</f>
        <v>9.6545749307348547</v>
      </c>
      <c r="W32" s="7">
        <f>'Total WS'!W32*2000/(HH!W32*365)</f>
        <v>9.6646280268654436</v>
      </c>
      <c r="X32" s="7">
        <f>'Total WS'!X32*2000/(HH!X32*365)</f>
        <v>9.4864128105337144</v>
      </c>
      <c r="Y32" s="7">
        <f>'Total WS'!Y32*2000/(HH!Y32*365)</f>
        <v>8.9823435258902027</v>
      </c>
      <c r="Z32" s="7">
        <f>'Total WS'!Z32*2000/(HH!Z32*365)</f>
        <v>9.3025857668701466</v>
      </c>
      <c r="AA32" s="7">
        <f>'Total WS'!AA32*2000/(HH!AA32*365)</f>
        <v>10.228276362394915</v>
      </c>
      <c r="AB32" s="7">
        <f>'Total WS'!AB32*2000/(HH!AB32*365)</f>
        <v>9.8061431123968354</v>
      </c>
      <c r="AC32" s="7">
        <f>'Total WS'!AC32*2000/(HH!AC32*365)</f>
        <v>9.5314564249096563</v>
      </c>
      <c r="AD32" s="7">
        <f>'Total WS'!AD32*2000/(HH!AD32*365)</f>
        <v>9.6749816278167238</v>
      </c>
      <c r="AE32" s="7">
        <f>'Total WS'!AE32*2000/(HH!AE32*365)</f>
        <v>8.8141886891742995</v>
      </c>
      <c r="AF32" s="7">
        <f>'Total WS'!AF32*2000/(HH!AF32*365)</f>
        <v>8.6668147599654457</v>
      </c>
      <c r="AG32" s="7">
        <f>'Total WS'!AG32*2000/(HH!AG32*365)</f>
        <v>8.5681066947326858</v>
      </c>
    </row>
    <row r="33" spans="1:33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7"/>
      <c r="O33" s="7"/>
      <c r="P33" s="7">
        <f>'Total WS'!P33*2000/(HH!P33*365)</f>
        <v>15.246971673164088</v>
      </c>
      <c r="Q33" s="7">
        <f>'Total WS'!Q33*2000/(HH!Q33*365)</f>
        <v>15.08516912154135</v>
      </c>
      <c r="R33" s="7">
        <f>'Total WS'!R33*2000/(HH!R33*365)</f>
        <v>15.557650481698316</v>
      </c>
      <c r="S33" s="7">
        <f>'Total WS'!S33*2000/(HH!S33*365)</f>
        <v>14.19082947885569</v>
      </c>
      <c r="T33" s="7">
        <f>'Total WS'!T33*2000/(HH!T33*365)</f>
        <v>14.632667486605312</v>
      </c>
      <c r="U33" s="7">
        <f>'Total WS'!U33*2000/(HH!U33*365)</f>
        <v>12.57379487741192</v>
      </c>
      <c r="V33" s="7">
        <f>'Total WS'!V33*2000/(HH!V33*365)</f>
        <v>11.979494334517168</v>
      </c>
      <c r="W33" s="7">
        <f>'Total WS'!W33*2000/(HH!W33*365)</f>
        <v>12.434918297833368</v>
      </c>
      <c r="X33" s="7">
        <f>'Total WS'!X33*2000/(HH!X33*365)</f>
        <v>11.603239265184936</v>
      </c>
      <c r="Y33" s="7">
        <f>'Total WS'!Y33*2000/(HH!Y33*365)</f>
        <v>10.979455430504263</v>
      </c>
      <c r="Z33" s="7">
        <f>'Total WS'!Z33*2000/(HH!Z33*365)</f>
        <v>11.524936433564427</v>
      </c>
      <c r="AA33" s="7">
        <f>'Total WS'!AA33*2000/(HH!AA33*365)</f>
        <v>11.52345328991691</v>
      </c>
      <c r="AB33" s="7">
        <f>'Total WS'!AB33*2000/(HH!AB33*365)</f>
        <v>12.202842001660224</v>
      </c>
      <c r="AC33" s="7">
        <f>'Total WS'!AC33*2000/(HH!AC33*365)</f>
        <v>11.995196319892528</v>
      </c>
      <c r="AD33" s="7">
        <f>'Total WS'!AD33*2000/(HH!AD33*365)</f>
        <v>12.19803073773252</v>
      </c>
      <c r="AE33" s="7">
        <f>'Total WS'!AE33*2000/(HH!AE33*365)</f>
        <v>12.023841890620096</v>
      </c>
      <c r="AF33" s="7">
        <f>'Total WS'!AF33*2000/(HH!AF33*365)</f>
        <v>14.412534852709419</v>
      </c>
      <c r="AG33" s="7">
        <f>'Total WS'!AG33*2000/(HH!AG33*365)</f>
        <v>13.286440273232682</v>
      </c>
    </row>
    <row r="34" spans="1:33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7"/>
      <c r="O34" s="7"/>
      <c r="P34" s="7">
        <f>'Total WS'!P34*2000/(HH!P34*365)</f>
        <v>14.383087798945356</v>
      </c>
      <c r="Q34" s="7">
        <f>'Total WS'!Q34*2000/(HH!Q34*365)</f>
        <v>13.447257817420086</v>
      </c>
      <c r="R34" s="7">
        <f>'Total WS'!R34*2000/(HH!R34*365)</f>
        <v>13.65868704681785</v>
      </c>
      <c r="S34" s="7">
        <f>'Total WS'!S34*2000/(HH!S34*365)</f>
        <v>12.809859325014765</v>
      </c>
      <c r="T34" s="7">
        <f>'Total WS'!T34*2000/(HH!T34*365)</f>
        <v>12.733953800268667</v>
      </c>
      <c r="U34" s="7">
        <f>'Total WS'!U34*2000/(HH!U34*365)</f>
        <v>12.092472309884517</v>
      </c>
      <c r="V34" s="7">
        <f>'Total WS'!V34*2000/(HH!V34*365)</f>
        <v>11.713102270176989</v>
      </c>
      <c r="W34" s="7">
        <f>'Total WS'!W34*2000/(HH!W34*365)</f>
        <v>11.705028983787537</v>
      </c>
      <c r="X34" s="7">
        <f>'Total WS'!X34*2000/(HH!X34*365)</f>
        <v>10.925660755518813</v>
      </c>
      <c r="Y34" s="7">
        <f>'Total WS'!Y34*2000/(HH!Y34*365)</f>
        <v>10.451497181190408</v>
      </c>
      <c r="Z34" s="7">
        <f>'Total WS'!Z34*2000/(HH!Z34*365)</f>
        <v>10.856409360995148</v>
      </c>
      <c r="AA34" s="7">
        <f>'Total WS'!AA34*2000/(HH!AA34*365)</f>
        <v>11.196288733718395</v>
      </c>
      <c r="AB34" s="7">
        <f>'Total WS'!AB34*2000/(HH!AB34*365)</f>
        <v>12.16058445159628</v>
      </c>
      <c r="AC34" s="7">
        <f>'Total WS'!AC34*2000/(HH!AC34*365)</f>
        <v>12.338358818128262</v>
      </c>
      <c r="AD34" s="7">
        <f>'Total WS'!AD34*2000/(HH!AD34*365)</f>
        <v>12.483629234379658</v>
      </c>
      <c r="AE34" s="7">
        <f>'Total WS'!AE34*2000/(HH!AE34*365)</f>
        <v>12.931892903526313</v>
      </c>
      <c r="AF34" s="7">
        <f>'Total WS'!AF34*2000/(HH!AF34*365)</f>
        <v>15.261166951399733</v>
      </c>
      <c r="AG34" s="7">
        <f>'Total WS'!AG34*2000/(HH!AG34*365)</f>
        <v>14.801645428236736</v>
      </c>
    </row>
    <row r="35" spans="1:33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7"/>
      <c r="O35" s="7"/>
      <c r="P35" s="7">
        <f>'Total WS'!P35*2000/(HH!P35*365)</f>
        <v>12.164869903542188</v>
      </c>
      <c r="Q35" s="7">
        <f>'Total WS'!Q35*2000/(HH!Q35*365)</f>
        <v>11.747204429382846</v>
      </c>
      <c r="R35" s="7">
        <f>'Total WS'!R35*2000/(HH!R35*365)</f>
        <v>11.86610232346931</v>
      </c>
      <c r="S35" s="7">
        <f>'Total WS'!S35*2000/(HH!S35*365)</f>
        <v>10.666586469783315</v>
      </c>
      <c r="T35" s="7">
        <f>'Total WS'!T35*2000/(HH!T35*365)</f>
        <v>10.830284725793634</v>
      </c>
      <c r="U35" s="7">
        <f>'Total WS'!U35*2000/(HH!U35*365)</f>
        <v>10.21986105435227</v>
      </c>
      <c r="V35" s="7">
        <f>'Total WS'!V35*2000/(HH!V35*365)</f>
        <v>9.9866707962818531</v>
      </c>
      <c r="W35" s="7">
        <f>'Total WS'!W35*2000/(HH!W35*365)</f>
        <v>20.196133657662273</v>
      </c>
      <c r="X35" s="7">
        <f>'Total WS'!X35*2000/(HH!X35*365)</f>
        <v>10.223786967097682</v>
      </c>
      <c r="Y35" s="7">
        <f>'Total WS'!Y35*2000/(HH!Y35*365)</f>
        <v>10.08266254541175</v>
      </c>
      <c r="Z35" s="7">
        <f>'Total WS'!Z35*2000/(HH!Z35*365)</f>
        <v>10.2317101472595</v>
      </c>
      <c r="AA35" s="7">
        <f>'Total WS'!AA35*2000/(HH!AA35*365)</f>
        <v>11.057529123198012</v>
      </c>
      <c r="AB35" s="7">
        <f>'Total WS'!AB35*2000/(HH!AB35*365)</f>
        <v>10.812776853155805</v>
      </c>
      <c r="AC35" s="7">
        <f>'Total WS'!AC35*2000/(HH!AC35*365)</f>
        <v>10.64864934067341</v>
      </c>
      <c r="AD35" s="7">
        <f>'Total WS'!AD35*2000/(HH!AD35*365)</f>
        <v>10.91426977345138</v>
      </c>
      <c r="AE35" s="7">
        <f>'Total WS'!AE35*2000/(HH!AE35*365)</f>
        <v>8.533410888956789</v>
      </c>
      <c r="AF35" s="7">
        <f>'Total WS'!AF35*2000/(HH!AF35*365)</f>
        <v>9.527536892233524</v>
      </c>
      <c r="AG35" s="7">
        <f>'Total WS'!AG35*2000/(HH!AG35*365)</f>
        <v>9.1536422358835505</v>
      </c>
    </row>
    <row r="36" spans="1:33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7"/>
      <c r="O36" s="7"/>
      <c r="P36" s="7">
        <f>'Total WS'!P36*2000/(HH!P36*365)</f>
        <v>11.27763596328845</v>
      </c>
      <c r="Q36" s="7">
        <f>'Total WS'!Q36*2000/(HH!Q36*365)</f>
        <v>10.949614950939234</v>
      </c>
      <c r="R36" s="7">
        <f>'Total WS'!R36*2000/(HH!R36*365)</f>
        <v>9.8055778011942394</v>
      </c>
      <c r="S36" s="7">
        <f>'Total WS'!S36*2000/(HH!S36*365)</f>
        <v>9.1381197577641764</v>
      </c>
      <c r="T36" s="7">
        <f>'Total WS'!T36*2000/(HH!T36*365)</f>
        <v>9.5478764142333663</v>
      </c>
      <c r="U36" s="7">
        <f>'Total WS'!U36*2000/(HH!U36*365)</f>
        <v>10.302302613530371</v>
      </c>
      <c r="V36" s="7">
        <f>'Total WS'!V36*2000/(HH!V36*365)</f>
        <v>9.5158115469651037</v>
      </c>
      <c r="W36" s="7">
        <f>'Total WS'!W36*2000/(HH!W36*365)</f>
        <v>10.275888242310332</v>
      </c>
      <c r="X36" s="7">
        <f>'Total WS'!X36*2000/(HH!X36*365)</f>
        <v>9.9098341886558643</v>
      </c>
      <c r="Y36" s="7">
        <f>'Total WS'!Y36*2000/(HH!Y36*365)</f>
        <v>9.4800637958532707</v>
      </c>
      <c r="Z36" s="7">
        <f>'Total WS'!Z36*2000/(HH!Z36*365)</f>
        <v>9.543497824130629</v>
      </c>
      <c r="AA36" s="7">
        <f>'Total WS'!AA36*2000/(HH!AA36*365)</f>
        <v>7.7007853763021235</v>
      </c>
      <c r="AB36" s="7">
        <f>'Total WS'!AB36*2000/(HH!AB36*365)</f>
        <v>8.8981767628020645</v>
      </c>
      <c r="AC36" s="7">
        <f>'Total WS'!AC36*2000/(HH!AC36*365)</f>
        <v>10.31097477815463</v>
      </c>
      <c r="AD36" s="7">
        <f>'Total WS'!AD36*2000/(HH!AD36*365)</f>
        <v>10.508110240948355</v>
      </c>
      <c r="AE36" s="7">
        <f>'Total WS'!AE36*2000/(HH!AE36*365)</f>
        <v>10.42521369349636</v>
      </c>
      <c r="AF36" s="7">
        <f>'Total WS'!AF36*2000/(HH!AF36*365)</f>
        <v>11.342432044091808</v>
      </c>
      <c r="AG36" s="7">
        <f>'Total WS'!AG36*2000/(HH!AG36*365)</f>
        <v>10.651361874248426</v>
      </c>
    </row>
    <row r="37" spans="1:33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7"/>
      <c r="O37" s="7"/>
      <c r="P37" s="7">
        <f>'Total WS'!P37*2000/(HH!P37*365)</f>
        <v>12.579831999428894</v>
      </c>
      <c r="Q37" s="7">
        <f>'Total WS'!Q37*2000/(HH!Q37*365)</f>
        <v>11.723525364358542</v>
      </c>
      <c r="R37" s="7">
        <f>'Total WS'!R37*2000/(HH!R37*365)</f>
        <v>11.049646042107197</v>
      </c>
      <c r="S37" s="7">
        <f>'Total WS'!S37*2000/(HH!S37*365)</f>
        <v>9.9926331811263314</v>
      </c>
      <c r="T37" s="7">
        <f>'Total WS'!T37*2000/(HH!T37*365)</f>
        <v>10.175727148125432</v>
      </c>
      <c r="U37" s="7">
        <f>'Total WS'!U37*2000/(HH!U37*365)</f>
        <v>10.226951960451338</v>
      </c>
      <c r="V37" s="7">
        <f>'Total WS'!V37*2000/(HH!V37*365)</f>
        <v>10.120161302502606</v>
      </c>
      <c r="W37" s="7">
        <f>'Total WS'!W37*2000/(HH!W37*365)</f>
        <v>10.193677555321392</v>
      </c>
      <c r="X37" s="7">
        <f>'Total WS'!X37*2000/(HH!X37*365)</f>
        <v>9.6383982215813511</v>
      </c>
      <c r="Y37" s="7">
        <f>'Total WS'!Y37*2000/(HH!Y37*365)</f>
        <v>9.3223027644213321</v>
      </c>
      <c r="Z37" s="7">
        <f>'Total WS'!Z37*2000/(HH!Z37*365)</f>
        <v>9.5288725807092352</v>
      </c>
      <c r="AA37" s="7">
        <f>'Total WS'!AA37*2000/(HH!AA37*365)</f>
        <v>10.394974711355559</v>
      </c>
      <c r="AB37" s="7">
        <f>'Total WS'!AB37*2000/(HH!AB37*365)</f>
        <v>10.01545977731436</v>
      </c>
      <c r="AC37" s="7">
        <f>'Total WS'!AC37*2000/(HH!AC37*365)</f>
        <v>10.623867186206439</v>
      </c>
      <c r="AD37" s="7">
        <f>'Total WS'!AD37*2000/(HH!AD37*365)</f>
        <v>10.303394010234772</v>
      </c>
      <c r="AE37" s="7">
        <f>'Total WS'!AE37*2000/(HH!AE37*365)</f>
        <v>9.9702947021990447</v>
      </c>
      <c r="AF37" s="7">
        <f>'Total WS'!AF37*2000/(HH!AF37*365)</f>
        <v>11.351687753269072</v>
      </c>
      <c r="AG37" s="7">
        <f>'Total WS'!AG37*2000/(HH!AG37*365)</f>
        <v>10.895146811428249</v>
      </c>
    </row>
    <row r="38" spans="1:33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7"/>
      <c r="O38" s="7"/>
      <c r="P38" s="7">
        <f>'Total WS'!P38*2000/(HH!P38*365)</f>
        <v>13.161348840363489</v>
      </c>
      <c r="Q38" s="7">
        <f>'Total WS'!Q38*2000/(HH!Q38*365)</f>
        <v>12.695591592801504</v>
      </c>
      <c r="R38" s="7">
        <f>'Total WS'!R38*2000/(HH!R38*365)</f>
        <v>13.147591826553306</v>
      </c>
      <c r="S38" s="7">
        <f>'Total WS'!S38*2000/(HH!S38*365)</f>
        <v>12.707063871926058</v>
      </c>
      <c r="T38" s="7">
        <f>'Total WS'!T38*2000/(HH!T38*365)</f>
        <v>12.348711489004357</v>
      </c>
      <c r="U38" s="7">
        <f>'Total WS'!U38*2000/(HH!U38*365)</f>
        <v>11.142720518209252</v>
      </c>
      <c r="V38" s="7">
        <f>'Total WS'!V38*2000/(HH!V38*365)</f>
        <v>10.89768109204293</v>
      </c>
      <c r="W38" s="7">
        <f>'Total WS'!W38*2000/(HH!W38*365)</f>
        <v>10.522785108482445</v>
      </c>
      <c r="X38" s="7">
        <f>'Total WS'!X38*2000/(HH!X38*365)</f>
        <v>10.819162910290142</v>
      </c>
      <c r="Y38" s="7">
        <f>'Total WS'!Y38*2000/(HH!Y38*365)</f>
        <v>10.363138517544428</v>
      </c>
      <c r="Z38" s="7">
        <f>'Total WS'!Z38*2000/(HH!Z38*365)</f>
        <v>10.603077382144273</v>
      </c>
      <c r="AA38" s="7">
        <f>'Total WS'!AA38*2000/(HH!AA38*365)</f>
        <v>11.901242803255906</v>
      </c>
      <c r="AB38" s="7">
        <f>'Total WS'!AB38*2000/(HH!AB38*365)</f>
        <v>11.262056292931444</v>
      </c>
      <c r="AC38" s="7">
        <f>'Total WS'!AC38*2000/(HH!AC38*365)</f>
        <v>11.645155673613839</v>
      </c>
      <c r="AD38" s="7">
        <f>'Total WS'!AD38*2000/(HH!AD38*365)</f>
        <v>11.340734098147749</v>
      </c>
      <c r="AE38" s="7">
        <f>'Total WS'!AE38*2000/(HH!AE38*365)</f>
        <v>10.878572636563504</v>
      </c>
      <c r="AF38" s="7">
        <f>'Total WS'!AF38*2000/(HH!AF38*365)</f>
        <v>11.96964190763275</v>
      </c>
      <c r="AG38" s="7">
        <f>'Total WS'!AG38*2000/(HH!AG38*365)</f>
        <v>11.327317936357812</v>
      </c>
    </row>
    <row r="39" spans="1:33" ht="15" customHeight="1" x14ac:dyDescent="0.25">
      <c r="A39" s="3" t="s">
        <v>1</v>
      </c>
      <c r="B39" s="7">
        <f>'Total WS'!B39*2000/(HH!B39*365)</f>
        <v>14.17949195371725</v>
      </c>
      <c r="C39" s="7">
        <f>'Total WS'!C39*2000/(HH!C39*365)</f>
        <v>16.378348184599016</v>
      </c>
      <c r="D39" s="7">
        <f>'Total WS'!D39*2000/(HH!D39*365)</f>
        <v>12.683930453108536</v>
      </c>
      <c r="E39" s="7">
        <f>'Total WS'!E39*2000/(HH!E39*365)</f>
        <v>8.6206501580611175</v>
      </c>
      <c r="F39" s="7">
        <f>'Total WS'!F39*2000/(HH!F39*365)</f>
        <v>13.169791519895629</v>
      </c>
      <c r="G39" s="7">
        <f>'Total WS'!G39*2000/(HH!G39*365)</f>
        <v>10.849563644270495</v>
      </c>
      <c r="H39" s="7">
        <f>'Total WS'!H39*2000/(HH!H39*365)</f>
        <v>14.801279872012799</v>
      </c>
      <c r="I39" s="7">
        <f>'Total WS'!I39*2000/(HH!I39*365)</f>
        <v>13.107349401379944</v>
      </c>
      <c r="J39" s="7">
        <f>'Total WS'!J39*2000/(HH!J39*365)</f>
        <v>13.495201219271143</v>
      </c>
      <c r="K39" s="7">
        <f>'Total WS'!K39*2000/(HH!K39*365)</f>
        <v>13.117862746427322</v>
      </c>
      <c r="L39" s="7">
        <f>'Total WS'!L39*2000/(HH!L39*365)</f>
        <v>13.339785599450552</v>
      </c>
      <c r="M39" s="7">
        <f>'Total WS'!M39*2000/(HH!M39*365)</f>
        <v>15.31977996533195</v>
      </c>
      <c r="N39" s="7">
        <f>'Total WS'!N39*2000/(HH!N39*365)</f>
        <v>12.836482156390629</v>
      </c>
      <c r="O39" s="7">
        <f>'Total WS'!O39*2000/(HH!O39*365)</f>
        <v>13.716765765877874</v>
      </c>
      <c r="P39" s="7">
        <f>'Total WS'!P39*2000/(HH!P39*365)</f>
        <v>13.724604269143878</v>
      </c>
      <c r="Q39" s="7">
        <f>'Total WS'!Q39*2000/(HH!Q39*365)</f>
        <v>13.327394143393459</v>
      </c>
      <c r="R39" s="7">
        <f>'Total WS'!R39*2000/(HH!R39*365)</f>
        <v>13.421241926683718</v>
      </c>
      <c r="S39" s="7">
        <f>'Total WS'!S39*2000/(HH!S39*365)</f>
        <v>12.304087073593028</v>
      </c>
      <c r="T39" s="7">
        <f>'Total WS'!T39*2000/(HH!T39*365)</f>
        <v>12.576801513753464</v>
      </c>
      <c r="U39" s="7">
        <f>'Total WS'!U39*2000/(HH!U39*365)</f>
        <v>11.686124556407211</v>
      </c>
      <c r="V39" s="7">
        <f>'Total WS'!V39*2000/(HH!V39*365)</f>
        <v>11.381082772437489</v>
      </c>
      <c r="W39" s="7">
        <f>'Total WS'!W39*2000/(HH!W39*365)</f>
        <v>11.735325387210205</v>
      </c>
      <c r="X39" s="7">
        <f>'Total WS'!X39*2000/(HH!X39*365)</f>
        <v>11.075767621084458</v>
      </c>
      <c r="Y39" s="7">
        <f>'Total WS'!Y39*2000/(HH!Y39*365)</f>
        <v>10.471312179111997</v>
      </c>
      <c r="Z39" s="7">
        <f>'Total WS'!Z39*2000/(HH!Z39*365)</f>
        <v>10.759544102311656</v>
      </c>
      <c r="AA39" s="7">
        <f>'Total WS'!AA39*2000/(HH!AA39*365)</f>
        <v>10.979120514191427</v>
      </c>
      <c r="AB39" s="7">
        <f>'Total WS'!AB39*2000/(HH!AB39*365)</f>
        <v>11.172327869157304</v>
      </c>
      <c r="AC39" s="7">
        <f>'Total WS'!AC39*2000/(HH!AC39*365)</f>
        <v>10.866708667557402</v>
      </c>
      <c r="AD39" s="7">
        <f>'Total WS'!AD39*2000/(HH!AD39*365)</f>
        <v>11.258132276346949</v>
      </c>
      <c r="AE39" s="7">
        <f>'Total WS'!AE39*2000/(HH!AE39*365)</f>
        <v>10.717233014096323</v>
      </c>
      <c r="AF39" s="7">
        <f>'Total WS'!AF39*2000/(HH!AF39*365)</f>
        <v>12.291821362683828</v>
      </c>
      <c r="AG39" s="7">
        <f>'Total WS'!AG39*2000/(HH!AG39*365)</f>
        <v>11.600460394918082</v>
      </c>
    </row>
    <row r="41" spans="1:33" ht="15" customHeight="1" x14ac:dyDescent="0.25">
      <c r="O41" t="s">
        <v>32</v>
      </c>
      <c r="P41" s="7">
        <f>+AVERAGE(P4:P38)</f>
        <v>13.483134240353271</v>
      </c>
      <c r="Q41" s="7">
        <f t="shared" ref="Q41:AG41" si="0">+AVERAGE(Q4:Q38)</f>
        <v>13.163427874398527</v>
      </c>
      <c r="R41" s="7">
        <f t="shared" si="0"/>
        <v>13.288997637669965</v>
      </c>
      <c r="S41" s="7">
        <f t="shared" si="0"/>
        <v>12.172990485437722</v>
      </c>
      <c r="T41" s="7">
        <f t="shared" si="0"/>
        <v>12.46562937227398</v>
      </c>
      <c r="U41" s="7">
        <f t="shared" si="0"/>
        <v>11.60667439851434</v>
      </c>
      <c r="V41" s="7">
        <f t="shared" si="0"/>
        <v>11.309656352536821</v>
      </c>
      <c r="W41" s="7">
        <f t="shared" si="0"/>
        <v>11.681607951963249</v>
      </c>
      <c r="X41" s="7">
        <f t="shared" si="0"/>
        <v>10.941406491610914</v>
      </c>
      <c r="Y41" s="7">
        <f t="shared" si="0"/>
        <v>10.366151851411532</v>
      </c>
      <c r="Z41" s="7">
        <f t="shared" si="0"/>
        <v>10.643720838433762</v>
      </c>
      <c r="AA41" s="7">
        <f t="shared" si="0"/>
        <v>10.984267613336131</v>
      </c>
      <c r="AB41" s="7">
        <f t="shared" si="0"/>
        <v>11.041234490724962</v>
      </c>
      <c r="AC41" s="7">
        <f t="shared" si="0"/>
        <v>10.724975409778379</v>
      </c>
      <c r="AD41" s="7">
        <f t="shared" si="0"/>
        <v>11.137494816606814</v>
      </c>
      <c r="AE41" s="7">
        <f t="shared" si="0"/>
        <v>10.626397333459433</v>
      </c>
      <c r="AF41" s="7">
        <f t="shared" si="0"/>
        <v>12.185858565521917</v>
      </c>
      <c r="AG41" s="7">
        <f t="shared" si="0"/>
        <v>11.523899184530165</v>
      </c>
    </row>
    <row r="42" spans="1:33" ht="15" customHeight="1" x14ac:dyDescent="0.25">
      <c r="O42" t="s">
        <v>31</v>
      </c>
      <c r="P42" s="7">
        <f>STDEV(P4:P38)</f>
        <v>1.7592562335310638</v>
      </c>
      <c r="Q42" s="7">
        <f t="shared" ref="Q42:AG42" si="1">STDEV(Q4:Q38)</f>
        <v>1.3917598731310439</v>
      </c>
      <c r="R42" s="7">
        <f t="shared" si="1"/>
        <v>1.4602659949959669</v>
      </c>
      <c r="S42" s="7">
        <f t="shared" si="1"/>
        <v>1.2880493274075864</v>
      </c>
      <c r="T42" s="7">
        <f t="shared" si="1"/>
        <v>1.3620373220912478</v>
      </c>
      <c r="U42" s="7">
        <f t="shared" si="1"/>
        <v>1.0019042325016581</v>
      </c>
      <c r="V42" s="7">
        <f t="shared" si="1"/>
        <v>0.91793022101027721</v>
      </c>
      <c r="W42" s="7">
        <f t="shared" si="1"/>
        <v>1.7249135268928433</v>
      </c>
      <c r="X42" s="7">
        <f t="shared" si="1"/>
        <v>0.89703534877991176</v>
      </c>
      <c r="Y42" s="7">
        <f t="shared" si="1"/>
        <v>0.7825115054876095</v>
      </c>
      <c r="Z42" s="7">
        <f t="shared" si="1"/>
        <v>0.82023727275543989</v>
      </c>
      <c r="AA42" s="7">
        <f t="shared" si="1"/>
        <v>1.3507672576803649</v>
      </c>
      <c r="AB42" s="7">
        <f t="shared" si="1"/>
        <v>0.91873344066091844</v>
      </c>
      <c r="AC42" s="7">
        <f t="shared" si="1"/>
        <v>0.80507765344297333</v>
      </c>
      <c r="AD42" s="7">
        <f t="shared" si="1"/>
        <v>0.86556470119933859</v>
      </c>
      <c r="AE42" s="7">
        <f t="shared" si="1"/>
        <v>1.1326371841756513</v>
      </c>
      <c r="AF42" s="7">
        <f t="shared" si="1"/>
        <v>1.629754819973241</v>
      </c>
      <c r="AG42" s="7">
        <f t="shared" si="1"/>
        <v>1.5848067130404691</v>
      </c>
    </row>
    <row r="43" spans="1:33" ht="15" customHeight="1" x14ac:dyDescent="0.25">
      <c r="AB43" t="s">
        <v>15</v>
      </c>
      <c r="AF43" s="35" t="s">
        <v>28</v>
      </c>
    </row>
    <row r="44" spans="1:33" ht="15" customHeight="1" x14ac:dyDescent="0.25">
      <c r="A44" s="3">
        <v>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7"/>
      <c r="P44" s="7">
        <v>12.146635575885163</v>
      </c>
      <c r="Q44" s="7">
        <v>11.590302655225354</v>
      </c>
      <c r="R44" s="7">
        <v>11.321394596651446</v>
      </c>
      <c r="S44" s="7">
        <v>10.459786173500193</v>
      </c>
      <c r="T44" s="7">
        <v>11.599017722417825</v>
      </c>
      <c r="U44" s="7">
        <v>10.464972336459658</v>
      </c>
      <c r="V44" s="7">
        <v>10.106344940268292</v>
      </c>
      <c r="W44" s="7">
        <v>10.40996522109447</v>
      </c>
      <c r="X44" s="7">
        <v>9.8830616290422775</v>
      </c>
      <c r="Y44" s="7">
        <v>9.2969722750763104</v>
      </c>
      <c r="Z44" s="7">
        <v>9.6439276693918181</v>
      </c>
      <c r="AB44">
        <f>((Z44-X44)/X44)</f>
        <v>-2.4196344070924584E-2</v>
      </c>
      <c r="AF44">
        <f>(P39-AF39)/P39</f>
        <v>0.10439520720326202</v>
      </c>
    </row>
    <row r="45" spans="1:33" ht="15" customHeight="1" x14ac:dyDescent="0.25">
      <c r="A45">
        <v>18</v>
      </c>
      <c r="P45">
        <v>15.223972260786899</v>
      </c>
      <c r="Q45">
        <v>14.678143651238065</v>
      </c>
      <c r="R45">
        <v>15.204818538290414</v>
      </c>
      <c r="S45">
        <v>13.621561310469399</v>
      </c>
      <c r="T45">
        <v>14.225138736436451</v>
      </c>
      <c r="U45">
        <v>13.54113153740388</v>
      </c>
      <c r="V45">
        <v>13.042872203747207</v>
      </c>
      <c r="W45">
        <v>13.097712845123468</v>
      </c>
      <c r="X45">
        <v>12.694459230909176</v>
      </c>
      <c r="Y45">
        <v>11.901062217439495</v>
      </c>
      <c r="Z45">
        <v>12.264559730637126</v>
      </c>
      <c r="AB45">
        <f>((Z45-X45)/X45)</f>
        <v>-3.3865129065545937E-2</v>
      </c>
    </row>
    <row r="46" spans="1:33" ht="15" customHeight="1" x14ac:dyDescent="0.25">
      <c r="A46">
        <v>31</v>
      </c>
      <c r="P46">
        <v>14.383087798945356</v>
      </c>
      <c r="Q46">
        <v>13.447257817420086</v>
      </c>
      <c r="R46">
        <v>13.65868704681785</v>
      </c>
      <c r="S46">
        <v>12.809859325014765</v>
      </c>
      <c r="T46">
        <v>12.733953800268667</v>
      </c>
      <c r="U46">
        <v>12.092472309884517</v>
      </c>
      <c r="V46">
        <v>11.713102270176989</v>
      </c>
      <c r="W46">
        <v>11.705028983787537</v>
      </c>
      <c r="X46">
        <v>10.925660755518813</v>
      </c>
      <c r="Y46">
        <v>10.451497181190408</v>
      </c>
      <c r="Z46">
        <v>10.856409360995148</v>
      </c>
      <c r="AB46">
        <f>((Z46-X46)/X46)</f>
        <v>-6.3384170599187113E-3</v>
      </c>
    </row>
    <row r="47" spans="1:33" ht="15" customHeight="1" x14ac:dyDescent="0.25">
      <c r="A47" s="3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7"/>
      <c r="P47" s="7">
        <v>13.724604269143878</v>
      </c>
      <c r="Q47" s="7">
        <v>13.327394143393459</v>
      </c>
      <c r="R47" s="7">
        <v>13.421241926683718</v>
      </c>
      <c r="S47" s="7">
        <v>12.304087073593028</v>
      </c>
      <c r="T47" s="7">
        <v>12.576801513753464</v>
      </c>
      <c r="U47" s="7">
        <v>11.686124556407211</v>
      </c>
      <c r="V47" s="7">
        <v>11.381082772437489</v>
      </c>
      <c r="W47" s="7">
        <v>11.735325387210205</v>
      </c>
      <c r="X47" s="7">
        <v>11.075767621084458</v>
      </c>
      <c r="Y47" s="7">
        <v>10.471312179111997</v>
      </c>
      <c r="Z47" s="7">
        <v>10.759544102311656</v>
      </c>
      <c r="AB47">
        <f>((Z47-X47)/X47)</f>
        <v>-2.8550934760568698E-2</v>
      </c>
    </row>
    <row r="51" spans="2:31" ht="15" customHeight="1" x14ac:dyDescent="0.25">
      <c r="V51" s="7">
        <v>9.8830616290422775</v>
      </c>
      <c r="W51" s="7">
        <v>12.694459230909176</v>
      </c>
      <c r="X51" s="7">
        <v>10.925660755518813</v>
      </c>
      <c r="Y51" s="7">
        <v>11.075767621084458</v>
      </c>
    </row>
    <row r="52" spans="2:31" x14ac:dyDescent="0.25">
      <c r="V52" s="7">
        <v>9.6439276693918181</v>
      </c>
      <c r="W52" s="7">
        <v>12.264559730637126</v>
      </c>
      <c r="X52" s="7">
        <v>10.856409360995148</v>
      </c>
      <c r="Y52" s="7">
        <v>10.759544102311656</v>
      </c>
    </row>
    <row r="53" spans="2:31" x14ac:dyDescent="0.25">
      <c r="V53" s="8">
        <v>-2.4196344070924584E-2</v>
      </c>
      <c r="W53" s="8">
        <v>-3.3865129065545937E-2</v>
      </c>
      <c r="X53" s="8">
        <v>-6.3384170599187113E-3</v>
      </c>
      <c r="Y53" s="8">
        <v>-2.8550934760568698E-2</v>
      </c>
    </row>
    <row r="64" spans="2:31" ht="15" customHeight="1" x14ac:dyDescent="0.25">
      <c r="B64" s="3">
        <v>1990</v>
      </c>
      <c r="C64" s="3">
        <v>1991</v>
      </c>
      <c r="D64" s="3">
        <v>1992</v>
      </c>
      <c r="E64" s="3">
        <v>1993</v>
      </c>
      <c r="F64" s="3">
        <v>1994</v>
      </c>
      <c r="G64" s="3">
        <v>1995</v>
      </c>
      <c r="H64" s="3">
        <v>1996</v>
      </c>
      <c r="I64" s="3">
        <v>1997</v>
      </c>
      <c r="J64" s="3">
        <v>1998</v>
      </c>
      <c r="K64" s="3">
        <v>1999</v>
      </c>
      <c r="L64" s="3">
        <v>2000</v>
      </c>
      <c r="M64" s="3">
        <v>2001</v>
      </c>
      <c r="N64" s="3">
        <v>2002</v>
      </c>
      <c r="O64" s="3">
        <v>2003</v>
      </c>
      <c r="P64" s="3">
        <v>2004</v>
      </c>
      <c r="Q64" s="3">
        <v>2005</v>
      </c>
      <c r="R64" s="3">
        <v>2006</v>
      </c>
      <c r="S64" s="3">
        <v>2007</v>
      </c>
      <c r="T64" s="3">
        <v>2008</v>
      </c>
      <c r="U64" s="3">
        <v>2009</v>
      </c>
      <c r="V64" s="3">
        <v>2010</v>
      </c>
      <c r="W64" s="3">
        <v>2011</v>
      </c>
      <c r="X64" s="3">
        <v>2012</v>
      </c>
      <c r="Y64" s="3">
        <v>2013</v>
      </c>
      <c r="Z64" s="3">
        <v>2014</v>
      </c>
      <c r="AA64" s="3">
        <v>2015</v>
      </c>
      <c r="AB64" s="3">
        <v>2016</v>
      </c>
      <c r="AC64" s="29">
        <v>2017</v>
      </c>
      <c r="AD64" s="3">
        <v>2018</v>
      </c>
      <c r="AE64" s="3">
        <v>2019</v>
      </c>
    </row>
    <row r="65" spans="1:31" ht="15" customHeight="1" x14ac:dyDescent="0.25">
      <c r="A65" s="3">
        <v>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7"/>
      <c r="P65" s="7">
        <f>P4/$P4</f>
        <v>1</v>
      </c>
      <c r="Q65" s="7">
        <f t="shared" ref="Q65:AE65" si="2">Q4/$P4</f>
        <v>0.954198599506492</v>
      </c>
      <c r="R65" s="7">
        <f t="shared" si="2"/>
        <v>0.93206011869887029</v>
      </c>
      <c r="S65" s="7">
        <f t="shared" si="2"/>
        <v>0.86112620306697196</v>
      </c>
      <c r="T65" s="7">
        <f t="shared" si="2"/>
        <v>0.95491608766508729</v>
      </c>
      <c r="U65" s="7">
        <f t="shared" si="2"/>
        <v>0.8615531659841571</v>
      </c>
      <c r="V65" s="7">
        <f t="shared" si="2"/>
        <v>0.83202833221838968</v>
      </c>
      <c r="W65" s="7">
        <f t="shared" si="2"/>
        <v>0.85702457738680149</v>
      </c>
      <c r="X65" s="7">
        <f t="shared" si="2"/>
        <v>0.81364601475845855</v>
      </c>
      <c r="Y65" s="7">
        <f t="shared" si="2"/>
        <v>0.76539484674535574</v>
      </c>
      <c r="Z65" s="7">
        <f t="shared" si="2"/>
        <v>0.79395875583342634</v>
      </c>
      <c r="AA65" s="7">
        <f t="shared" si="2"/>
        <v>0.83521767408548597</v>
      </c>
      <c r="AB65" s="7">
        <f t="shared" si="2"/>
        <v>0.78431323674745856</v>
      </c>
      <c r="AC65" s="7">
        <f t="shared" si="2"/>
        <v>0.75850813846221654</v>
      </c>
      <c r="AD65" s="7">
        <f t="shared" si="2"/>
        <v>0.80860745711183135</v>
      </c>
      <c r="AE65" s="7">
        <f t="shared" si="2"/>
        <v>0.75281811759680362</v>
      </c>
    </row>
    <row r="66" spans="1:31" ht="15" customHeight="1" x14ac:dyDescent="0.25">
      <c r="A66" s="3">
        <v>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7"/>
      <c r="P66" s="7">
        <f t="shared" ref="P66:AE81" si="3">P5/$P5</f>
        <v>1</v>
      </c>
      <c r="Q66" s="7">
        <f t="shared" si="3"/>
        <v>0.93444290834992461</v>
      </c>
      <c r="R66" s="7">
        <f t="shared" si="3"/>
        <v>0.9201885106229043</v>
      </c>
      <c r="S66" s="7">
        <f t="shared" si="3"/>
        <v>0.88717040790719925</v>
      </c>
      <c r="T66" s="7">
        <f t="shared" si="3"/>
        <v>0.91677956247179415</v>
      </c>
      <c r="U66" s="7">
        <f t="shared" si="3"/>
        <v>0.83235253360247274</v>
      </c>
      <c r="V66" s="7">
        <f t="shared" si="3"/>
        <v>0.79595428650511357</v>
      </c>
      <c r="W66" s="7">
        <f t="shared" si="3"/>
        <v>0.81441184260867006</v>
      </c>
      <c r="X66" s="7">
        <f t="shared" si="3"/>
        <v>0.77637069954972182</v>
      </c>
      <c r="Y66" s="7">
        <f t="shared" si="3"/>
        <v>0.7519680692745293</v>
      </c>
      <c r="Z66" s="7">
        <f t="shared" si="3"/>
        <v>0.74188812162240658</v>
      </c>
      <c r="AA66" s="7">
        <f t="shared" si="3"/>
        <v>0.81712438791843478</v>
      </c>
      <c r="AB66" s="7">
        <f t="shared" si="3"/>
        <v>0.73328943517441403</v>
      </c>
      <c r="AC66" s="7">
        <f t="shared" si="3"/>
        <v>0.70917124383235375</v>
      </c>
      <c r="AD66" s="7">
        <f t="shared" si="3"/>
        <v>0.71407479089013393</v>
      </c>
      <c r="AE66" s="7">
        <f t="shared" si="3"/>
        <v>0.69920975531540286</v>
      </c>
    </row>
    <row r="67" spans="1:31" ht="15" customHeight="1" x14ac:dyDescent="0.25">
      <c r="A67" s="3">
        <v>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7"/>
      <c r="P67" s="7">
        <f t="shared" si="3"/>
        <v>1</v>
      </c>
      <c r="Q67" s="7">
        <f t="shared" si="3"/>
        <v>0.98792551817955387</v>
      </c>
      <c r="R67" s="7">
        <f t="shared" si="3"/>
        <v>1.0049073181790209</v>
      </c>
      <c r="S67" s="7">
        <f t="shared" si="3"/>
        <v>0.93993615658696028</v>
      </c>
      <c r="T67" s="7">
        <f t="shared" si="3"/>
        <v>0.9546968431687366</v>
      </c>
      <c r="U67" s="7">
        <f t="shared" si="3"/>
        <v>0.86105843993429032</v>
      </c>
      <c r="V67" s="7">
        <f t="shared" si="3"/>
        <v>0.84245601399085701</v>
      </c>
      <c r="W67" s="7">
        <f t="shared" si="3"/>
        <v>0.85376270882466354</v>
      </c>
      <c r="X67" s="7">
        <f t="shared" si="3"/>
        <v>0.812579959312004</v>
      </c>
      <c r="Y67" s="7">
        <f t="shared" si="3"/>
        <v>0.78044675227748217</v>
      </c>
      <c r="Z67" s="7">
        <f t="shared" si="3"/>
        <v>0.78214764599079967</v>
      </c>
      <c r="AA67" s="7">
        <f t="shared" si="3"/>
        <v>0.84200943395355388</v>
      </c>
      <c r="AB67" s="7">
        <f t="shared" si="3"/>
        <v>0.7889330683220398</v>
      </c>
      <c r="AC67" s="7">
        <f t="shared" si="3"/>
        <v>0.76145308156382907</v>
      </c>
      <c r="AD67" s="7">
        <f t="shared" si="3"/>
        <v>0.79207942523627928</v>
      </c>
      <c r="AE67" s="7">
        <f t="shared" si="3"/>
        <v>0.75091709569675524</v>
      </c>
    </row>
    <row r="68" spans="1:31" ht="15" customHeight="1" x14ac:dyDescent="0.25">
      <c r="A68" s="3">
        <v>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7"/>
      <c r="P68" s="7">
        <f t="shared" si="3"/>
        <v>1</v>
      </c>
      <c r="Q68" s="7">
        <f t="shared" si="3"/>
        <v>0.93755321498446687</v>
      </c>
      <c r="R68" s="7">
        <f t="shared" si="3"/>
        <v>0.9531251725808555</v>
      </c>
      <c r="S68" s="7">
        <f t="shared" si="3"/>
        <v>0.88039905587390266</v>
      </c>
      <c r="T68" s="7">
        <f t="shared" si="3"/>
        <v>0.92542280478918759</v>
      </c>
      <c r="U68" s="7">
        <f t="shared" si="3"/>
        <v>0.84438216411802103</v>
      </c>
      <c r="V68" s="7">
        <f t="shared" si="3"/>
        <v>0.84621405814459638</v>
      </c>
      <c r="W68" s="7">
        <f t="shared" si="3"/>
        <v>0.83090667085595205</v>
      </c>
      <c r="X68" s="7">
        <f t="shared" si="3"/>
        <v>0.77401002375871442</v>
      </c>
      <c r="Y68" s="7">
        <f t="shared" si="3"/>
        <v>0.74554057928031603</v>
      </c>
      <c r="Z68" s="7">
        <f t="shared" si="3"/>
        <v>0.77794378998782554</v>
      </c>
      <c r="AA68" s="7">
        <f t="shared" si="3"/>
        <v>0.76421797144738857</v>
      </c>
      <c r="AB68" s="7">
        <f t="shared" si="3"/>
        <v>0.80264703813420002</v>
      </c>
      <c r="AC68" s="7">
        <f t="shared" si="3"/>
        <v>0.77644973576608378</v>
      </c>
      <c r="AD68" s="7">
        <f t="shared" si="3"/>
        <v>0.82063558935226799</v>
      </c>
      <c r="AE68" s="7">
        <f t="shared" si="3"/>
        <v>0.7643220700453851</v>
      </c>
    </row>
    <row r="69" spans="1:31" ht="15" customHeight="1" x14ac:dyDescent="0.25">
      <c r="A69" s="3">
        <v>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7"/>
      <c r="P69" s="7">
        <f t="shared" si="3"/>
        <v>1</v>
      </c>
      <c r="Q69" s="7">
        <f t="shared" si="3"/>
        <v>0.98257131933286967</v>
      </c>
      <c r="R69" s="7">
        <f t="shared" si="3"/>
        <v>0.97068922219972364</v>
      </c>
      <c r="S69" s="7">
        <f t="shared" si="3"/>
        <v>0.86951297201088218</v>
      </c>
      <c r="T69" s="7">
        <f t="shared" si="3"/>
        <v>0.8949607305060433</v>
      </c>
      <c r="U69" s="7">
        <f t="shared" si="3"/>
        <v>0.82498312677060515</v>
      </c>
      <c r="V69" s="7">
        <f t="shared" si="3"/>
        <v>0.81146636427966234</v>
      </c>
      <c r="W69" s="7">
        <f t="shared" si="3"/>
        <v>0.81776934349862251</v>
      </c>
      <c r="X69" s="7">
        <f t="shared" si="3"/>
        <v>0.76240000948088971</v>
      </c>
      <c r="Y69" s="7">
        <f t="shared" si="3"/>
        <v>0.70623290252982007</v>
      </c>
      <c r="Z69" s="7">
        <f t="shared" si="3"/>
        <v>0.73019079023125089</v>
      </c>
      <c r="AA69" s="7">
        <f t="shared" si="3"/>
        <v>0.72091231754724472</v>
      </c>
      <c r="AB69" s="7">
        <f t="shared" si="3"/>
        <v>0.73361351417812448</v>
      </c>
      <c r="AC69" s="7">
        <f t="shared" si="3"/>
        <v>0.72302133407182756</v>
      </c>
      <c r="AD69" s="7">
        <f t="shared" si="3"/>
        <v>1.0379281397376399</v>
      </c>
      <c r="AE69" s="7">
        <f t="shared" si="3"/>
        <v>0.73217261056470995</v>
      </c>
    </row>
    <row r="70" spans="1:31" ht="15" customHeight="1" x14ac:dyDescent="0.25">
      <c r="A70" s="3">
        <v>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7"/>
      <c r="P70" s="7">
        <f t="shared" si="3"/>
        <v>1</v>
      </c>
      <c r="Q70" s="7">
        <f t="shared" si="3"/>
        <v>0.98509245717430061</v>
      </c>
      <c r="R70" s="7">
        <f t="shared" si="3"/>
        <v>0.99428374747157877</v>
      </c>
      <c r="S70" s="7">
        <f t="shared" si="3"/>
        <v>0.91636304947950087</v>
      </c>
      <c r="T70" s="7">
        <f t="shared" si="3"/>
        <v>0.9818982876762079</v>
      </c>
      <c r="U70" s="7">
        <f t="shared" si="3"/>
        <v>0.88832072575623755</v>
      </c>
      <c r="V70" s="7">
        <f t="shared" si="3"/>
        <v>0.88584037128137572</v>
      </c>
      <c r="W70" s="7">
        <f t="shared" si="3"/>
        <v>0.90285880099262084</v>
      </c>
      <c r="X70" s="7">
        <f t="shared" si="3"/>
        <v>0.86193259206474715</v>
      </c>
      <c r="Y70" s="7">
        <f t="shared" si="3"/>
        <v>0.81423532641190544</v>
      </c>
      <c r="Z70" s="7">
        <f t="shared" si="3"/>
        <v>0.85370442492067689</v>
      </c>
      <c r="AA70" s="7">
        <f t="shared" si="3"/>
        <v>0.89043604028418666</v>
      </c>
      <c r="AB70" s="7">
        <f t="shared" si="3"/>
        <v>0.87755973141861643</v>
      </c>
      <c r="AC70" s="7">
        <f t="shared" si="3"/>
        <v>0.86879199485852243</v>
      </c>
      <c r="AD70" s="7">
        <f t="shared" si="3"/>
        <v>0.90384169227459554</v>
      </c>
      <c r="AE70" s="7">
        <f t="shared" si="3"/>
        <v>0.88567020432164756</v>
      </c>
    </row>
    <row r="71" spans="1:31" ht="15" customHeight="1" x14ac:dyDescent="0.25">
      <c r="A71" s="3">
        <v>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7"/>
      <c r="P71" s="7">
        <f t="shared" si="3"/>
        <v>1</v>
      </c>
      <c r="Q71" s="7">
        <f t="shared" si="3"/>
        <v>0.94470503955421725</v>
      </c>
      <c r="R71" s="7">
        <f t="shared" si="3"/>
        <v>1.0626429828856536</v>
      </c>
      <c r="S71" s="7">
        <f t="shared" si="3"/>
        <v>0.92959240989918634</v>
      </c>
      <c r="T71" s="7">
        <f t="shared" si="3"/>
        <v>0.9679986954591836</v>
      </c>
      <c r="U71" s="7">
        <f t="shared" si="3"/>
        <v>0.91533887954984572</v>
      </c>
      <c r="V71" s="7">
        <f t="shared" si="3"/>
        <v>0.90386415318849189</v>
      </c>
      <c r="W71" s="7">
        <f t="shared" si="3"/>
        <v>0.85867078268892116</v>
      </c>
      <c r="X71" s="7">
        <f t="shared" si="3"/>
        <v>0.87642927633841805</v>
      </c>
      <c r="Y71" s="7">
        <f t="shared" si="3"/>
        <v>0.83353408983811439</v>
      </c>
      <c r="Z71" s="7">
        <f t="shared" si="3"/>
        <v>0.83487580433828457</v>
      </c>
      <c r="AA71" s="7">
        <f t="shared" si="3"/>
        <v>0.5361805683577674</v>
      </c>
      <c r="AB71" s="7">
        <f t="shared" si="3"/>
        <v>0.8472326414908159</v>
      </c>
      <c r="AC71" s="7">
        <f t="shared" si="3"/>
        <v>0.83611874337563163</v>
      </c>
      <c r="AD71" s="7">
        <f t="shared" si="3"/>
        <v>0.86471897099848183</v>
      </c>
      <c r="AE71" s="7">
        <f t="shared" si="3"/>
        <v>0.80222085492917428</v>
      </c>
    </row>
    <row r="72" spans="1:31" ht="15" customHeight="1" x14ac:dyDescent="0.25">
      <c r="A72" s="3">
        <v>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7"/>
      <c r="P72" s="7">
        <f t="shared" si="3"/>
        <v>1</v>
      </c>
      <c r="Q72" s="7">
        <f t="shared" si="3"/>
        <v>1.0298468772888367</v>
      </c>
      <c r="R72" s="7">
        <f t="shared" si="3"/>
        <v>0.96828192317591932</v>
      </c>
      <c r="S72" s="7">
        <f t="shared" si="3"/>
        <v>0.89530709554284515</v>
      </c>
      <c r="T72" s="7">
        <f t="shared" si="3"/>
        <v>0.92262561973475532</v>
      </c>
      <c r="U72" s="7">
        <f t="shared" si="3"/>
        <v>0.79113788449698641</v>
      </c>
      <c r="V72" s="7">
        <f t="shared" si="3"/>
        <v>0.74514815544149671</v>
      </c>
      <c r="W72" s="7">
        <f t="shared" si="3"/>
        <v>0.77557521740288682</v>
      </c>
      <c r="X72" s="7">
        <f t="shared" si="3"/>
        <v>0.80122311189107931</v>
      </c>
      <c r="Y72" s="7">
        <f t="shared" si="3"/>
        <v>0.72564317680347801</v>
      </c>
      <c r="Z72" s="7">
        <f t="shared" si="3"/>
        <v>0.71183165133826254</v>
      </c>
      <c r="AA72" s="7">
        <f t="shared" si="3"/>
        <v>0.71725972435576346</v>
      </c>
      <c r="AB72" s="7">
        <f t="shared" si="3"/>
        <v>0.74212617299399364</v>
      </c>
      <c r="AC72" s="7">
        <f t="shared" si="3"/>
        <v>0.66652503535722685</v>
      </c>
      <c r="AD72" s="7">
        <f t="shared" si="3"/>
        <v>0.70925204033095002</v>
      </c>
      <c r="AE72" s="7">
        <f t="shared" si="3"/>
        <v>0.66007186240976057</v>
      </c>
    </row>
    <row r="73" spans="1:31" ht="15" customHeight="1" x14ac:dyDescent="0.25">
      <c r="A73" s="3">
        <v>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7"/>
      <c r="P73" s="7">
        <f t="shared" si="3"/>
        <v>1</v>
      </c>
      <c r="Q73" s="7">
        <f t="shared" si="3"/>
        <v>0.83984187651598541</v>
      </c>
      <c r="R73" s="7">
        <f t="shared" si="3"/>
        <v>0.80245262607470158</v>
      </c>
      <c r="S73" s="7">
        <f t="shared" si="3"/>
        <v>0.72137660844622342</v>
      </c>
      <c r="T73" s="7">
        <f t="shared" si="3"/>
        <v>0.77654424191981597</v>
      </c>
      <c r="U73" s="7">
        <f t="shared" si="3"/>
        <v>0.77355149137208368</v>
      </c>
      <c r="V73" s="7">
        <f t="shared" si="3"/>
        <v>0.75389774503349616</v>
      </c>
      <c r="W73" s="7">
        <f t="shared" si="3"/>
        <v>0.78929608741487622</v>
      </c>
      <c r="X73" s="7">
        <f t="shared" si="3"/>
        <v>0.76180164213749313</v>
      </c>
      <c r="Y73" s="7">
        <f t="shared" si="3"/>
        <v>0.70984055033245053</v>
      </c>
      <c r="Z73" s="7">
        <f t="shared" si="3"/>
        <v>0.69180774385156651</v>
      </c>
      <c r="AA73" s="7">
        <f t="shared" si="3"/>
        <v>0.70281982546320887</v>
      </c>
      <c r="AB73" s="7">
        <f t="shared" si="3"/>
        <v>0.71600320244835847</v>
      </c>
      <c r="AC73" s="7">
        <f t="shared" si="3"/>
        <v>0.66347949443205834</v>
      </c>
      <c r="AD73" s="7">
        <f t="shared" si="3"/>
        <v>0.73844650538383316</v>
      </c>
      <c r="AE73" s="7">
        <f t="shared" si="3"/>
        <v>0.68966349756804313</v>
      </c>
    </row>
    <row r="74" spans="1:31" ht="15" customHeight="1" x14ac:dyDescent="0.25">
      <c r="A74" s="3">
        <v>10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7"/>
      <c r="P74" s="7">
        <f t="shared" si="3"/>
        <v>1</v>
      </c>
      <c r="Q74" s="7">
        <f t="shared" si="3"/>
        <v>0.97006989753323491</v>
      </c>
      <c r="R74" s="7">
        <f t="shared" si="3"/>
        <v>1.0091674633443011</v>
      </c>
      <c r="S74" s="7">
        <f t="shared" si="3"/>
        <v>0.92183785008530572</v>
      </c>
      <c r="T74" s="7">
        <f t="shared" si="3"/>
        <v>0.97453770851052945</v>
      </c>
      <c r="U74" s="7">
        <f t="shared" si="3"/>
        <v>0.83284501872258432</v>
      </c>
      <c r="V74" s="7">
        <f t="shared" si="3"/>
        <v>0.8368855766073624</v>
      </c>
      <c r="W74" s="7">
        <f t="shared" si="3"/>
        <v>0.85015122176058666</v>
      </c>
      <c r="X74" s="7">
        <f t="shared" si="3"/>
        <v>0.81748800320041892</v>
      </c>
      <c r="Y74" s="7">
        <f t="shared" si="3"/>
        <v>0.77488064824218761</v>
      </c>
      <c r="Z74" s="7">
        <f t="shared" si="3"/>
        <v>0.78792894833109117</v>
      </c>
      <c r="AA74" s="7">
        <f t="shared" si="3"/>
        <v>0.79882878332879703</v>
      </c>
      <c r="AB74" s="7">
        <f t="shared" si="3"/>
        <v>0.84578220622501243</v>
      </c>
      <c r="AC74" s="7">
        <f t="shared" si="3"/>
        <v>0.81639959932834261</v>
      </c>
      <c r="AD74" s="7">
        <f t="shared" si="3"/>
        <v>0.79575431874447244</v>
      </c>
      <c r="AE74" s="7">
        <f t="shared" si="3"/>
        <v>0.68235464152662761</v>
      </c>
    </row>
    <row r="75" spans="1:31" ht="15" customHeight="1" x14ac:dyDescent="0.25">
      <c r="A75" s="3">
        <v>11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7"/>
      <c r="P75" s="7">
        <f t="shared" si="3"/>
        <v>1</v>
      </c>
      <c r="Q75" s="7">
        <f t="shared" si="3"/>
        <v>0.97870725519510338</v>
      </c>
      <c r="R75" s="7">
        <f t="shared" si="3"/>
        <v>0.92669231640394834</v>
      </c>
      <c r="S75" s="7">
        <f t="shared" si="3"/>
        <v>0.86369982650279165</v>
      </c>
      <c r="T75" s="7">
        <f t="shared" si="3"/>
        <v>0.78116750082094721</v>
      </c>
      <c r="U75" s="7">
        <f t="shared" si="3"/>
        <v>0.79291895873398233</v>
      </c>
      <c r="V75" s="7">
        <f t="shared" si="3"/>
        <v>0.76403640751659607</v>
      </c>
      <c r="W75" s="7">
        <f t="shared" si="3"/>
        <v>0.78015667196565819</v>
      </c>
      <c r="X75" s="7">
        <f t="shared" si="3"/>
        <v>0.75669859571255949</v>
      </c>
      <c r="Y75" s="7">
        <f t="shared" si="3"/>
        <v>0.70612697868488705</v>
      </c>
      <c r="Z75" s="7">
        <f t="shared" si="3"/>
        <v>0.72263219948097768</v>
      </c>
      <c r="AA75" s="7">
        <f t="shared" si="3"/>
        <v>0.73241765819553073</v>
      </c>
      <c r="AB75" s="7">
        <f t="shared" si="3"/>
        <v>0.74388386631912939</v>
      </c>
      <c r="AC75" s="7">
        <f t="shared" si="3"/>
        <v>0.7081050640492208</v>
      </c>
      <c r="AD75" s="7">
        <f t="shared" si="3"/>
        <v>0.72208170195817611</v>
      </c>
      <c r="AE75" s="7">
        <f t="shared" si="3"/>
        <v>0.67425883584854762</v>
      </c>
    </row>
    <row r="76" spans="1:31" ht="15" customHeight="1" x14ac:dyDescent="0.25">
      <c r="A76" s="3">
        <v>12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7"/>
      <c r="P76" s="7">
        <f t="shared" si="3"/>
        <v>1</v>
      </c>
      <c r="Q76" s="7">
        <f t="shared" si="3"/>
        <v>0.96595045461827134</v>
      </c>
      <c r="R76" s="7">
        <f t="shared" si="3"/>
        <v>0.97593543333774768</v>
      </c>
      <c r="S76" s="7">
        <f t="shared" si="3"/>
        <v>0.88856466690960001</v>
      </c>
      <c r="T76" s="7">
        <f t="shared" si="3"/>
        <v>0.88723652999672642</v>
      </c>
      <c r="U76" s="7">
        <f t="shared" si="3"/>
        <v>0.71630005672725749</v>
      </c>
      <c r="V76" s="7">
        <f t="shared" si="3"/>
        <v>0.70727283184755485</v>
      </c>
      <c r="W76" s="7">
        <f t="shared" si="3"/>
        <v>0.70837766848789596</v>
      </c>
      <c r="X76" s="7">
        <f t="shared" si="3"/>
        <v>0.69990691637475055</v>
      </c>
      <c r="Y76" s="7">
        <f t="shared" si="3"/>
        <v>0.63687757391924593</v>
      </c>
      <c r="Z76" s="7">
        <f t="shared" si="3"/>
        <v>0.65986919354722806</v>
      </c>
      <c r="AA76" s="7">
        <f t="shared" si="3"/>
        <v>0.66521985241726944</v>
      </c>
      <c r="AB76" s="7">
        <f t="shared" si="3"/>
        <v>0.67861600478726469</v>
      </c>
      <c r="AC76" s="7">
        <f t="shared" si="3"/>
        <v>0.65140752024155946</v>
      </c>
      <c r="AD76" s="7">
        <f t="shared" si="3"/>
        <v>0.65860209938277225</v>
      </c>
      <c r="AE76" s="7">
        <f t="shared" si="3"/>
        <v>0.6903410592225111</v>
      </c>
    </row>
    <row r="77" spans="1:31" ht="15" customHeight="1" x14ac:dyDescent="0.25">
      <c r="A77" s="3">
        <v>13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7"/>
      <c r="P77" s="7">
        <f t="shared" si="3"/>
        <v>1</v>
      </c>
      <c r="Q77" s="7">
        <f t="shared" si="3"/>
        <v>0.91764445953543139</v>
      </c>
      <c r="R77" s="7">
        <f t="shared" si="3"/>
        <v>0.92667083356919389</v>
      </c>
      <c r="S77" s="7">
        <f t="shared" si="3"/>
        <v>0.82537123061127193</v>
      </c>
      <c r="T77" s="7">
        <f t="shared" si="3"/>
        <v>0.85725415822359452</v>
      </c>
      <c r="U77" s="7">
        <f t="shared" si="3"/>
        <v>0.8477189909457058</v>
      </c>
      <c r="V77" s="7">
        <f t="shared" si="3"/>
        <v>0.83550280704706759</v>
      </c>
      <c r="W77" s="7">
        <f t="shared" si="3"/>
        <v>0.82004618933396578</v>
      </c>
      <c r="X77" s="7">
        <f t="shared" si="3"/>
        <v>0.77506721598115613</v>
      </c>
      <c r="Y77" s="7">
        <f t="shared" si="3"/>
        <v>0.73160335759530981</v>
      </c>
      <c r="Z77" s="7">
        <f t="shared" si="3"/>
        <v>0.76853582653900721</v>
      </c>
      <c r="AA77" s="7">
        <f t="shared" si="3"/>
        <v>0.74746737534307239</v>
      </c>
      <c r="AB77" s="7">
        <f t="shared" si="3"/>
        <v>0.77835186089921082</v>
      </c>
      <c r="AC77" s="7">
        <f t="shared" si="3"/>
        <v>0.75090413216848795</v>
      </c>
      <c r="AD77" s="7">
        <f t="shared" si="3"/>
        <v>0.78332664486963188</v>
      </c>
      <c r="AE77" s="7">
        <f t="shared" si="3"/>
        <v>0.72785858450923691</v>
      </c>
    </row>
    <row r="78" spans="1:31" ht="15" customHeight="1" x14ac:dyDescent="0.25">
      <c r="A78" s="3">
        <v>14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7"/>
      <c r="P78" s="7">
        <f t="shared" si="3"/>
        <v>1</v>
      </c>
      <c r="Q78" s="7">
        <f t="shared" si="3"/>
        <v>0.99309345940562388</v>
      </c>
      <c r="R78" s="7">
        <f t="shared" si="3"/>
        <v>0.99614227268412059</v>
      </c>
      <c r="S78" s="7">
        <f t="shared" si="3"/>
        <v>0.90291872686930308</v>
      </c>
      <c r="T78" s="7">
        <f t="shared" si="3"/>
        <v>1.0209782832651941</v>
      </c>
      <c r="U78" s="7">
        <f t="shared" si="3"/>
        <v>0.86918097201442346</v>
      </c>
      <c r="V78" s="7">
        <f t="shared" si="3"/>
        <v>0.85953244917386562</v>
      </c>
      <c r="W78" s="7">
        <f t="shared" si="3"/>
        <v>0.86584393166914353</v>
      </c>
      <c r="X78" s="7">
        <f t="shared" si="3"/>
        <v>0.81877644340243738</v>
      </c>
      <c r="Y78" s="7">
        <f t="shared" si="3"/>
        <v>0.78147847213921451</v>
      </c>
      <c r="Z78" s="7">
        <f t="shared" si="3"/>
        <v>0.79291522940166226</v>
      </c>
      <c r="AA78" s="7">
        <f t="shared" si="3"/>
        <v>0.81435779661280483</v>
      </c>
      <c r="AB78" s="7">
        <f t="shared" si="3"/>
        <v>0.80923849083015242</v>
      </c>
      <c r="AC78" s="7">
        <f t="shared" si="3"/>
        <v>0.78127522200280286</v>
      </c>
      <c r="AD78" s="7">
        <f t="shared" si="3"/>
        <v>0.81512270289613764</v>
      </c>
      <c r="AE78" s="7">
        <f t="shared" si="3"/>
        <v>0.80794766907374271</v>
      </c>
    </row>
    <row r="79" spans="1:31" ht="15" customHeight="1" x14ac:dyDescent="0.25">
      <c r="A79" s="3">
        <v>15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7"/>
      <c r="P79" s="7">
        <f t="shared" si="3"/>
        <v>1</v>
      </c>
      <c r="Q79" s="7">
        <f t="shared" si="3"/>
        <v>0.98721144830555185</v>
      </c>
      <c r="R79" s="7">
        <f t="shared" si="3"/>
        <v>0.92778187705657433</v>
      </c>
      <c r="S79" s="7">
        <f t="shared" si="3"/>
        <v>0.87830155952512234</v>
      </c>
      <c r="T79" s="7">
        <f t="shared" si="3"/>
        <v>0.89449645004767153</v>
      </c>
      <c r="U79" s="7">
        <f t="shared" si="3"/>
        <v>0.845168818196531</v>
      </c>
      <c r="V79" s="7">
        <f t="shared" si="3"/>
        <v>0.7988784624879568</v>
      </c>
      <c r="W79" s="7">
        <f t="shared" si="3"/>
        <v>0.80919421597585095</v>
      </c>
      <c r="X79" s="7">
        <f t="shared" si="3"/>
        <v>0.78953924394744879</v>
      </c>
      <c r="Y79" s="7">
        <f t="shared" si="3"/>
        <v>0.74669399965439143</v>
      </c>
      <c r="Z79" s="7">
        <f t="shared" si="3"/>
        <v>0.76645162788181109</v>
      </c>
      <c r="AA79" s="7">
        <f t="shared" si="3"/>
        <v>0.79001016330760399</v>
      </c>
      <c r="AB79" s="7">
        <f t="shared" si="3"/>
        <v>0.75671374796603963</v>
      </c>
      <c r="AC79" s="7">
        <f t="shared" si="3"/>
        <v>0.75573107248899241</v>
      </c>
      <c r="AD79" s="7">
        <f t="shared" si="3"/>
        <v>0.80228182464054631</v>
      </c>
      <c r="AE79" s="7">
        <f t="shared" si="3"/>
        <v>0.7759620160875319</v>
      </c>
    </row>
    <row r="80" spans="1:31" ht="15" customHeight="1" x14ac:dyDescent="0.25">
      <c r="A80" s="3">
        <v>16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7"/>
      <c r="P80" s="7">
        <f t="shared" si="3"/>
        <v>1</v>
      </c>
      <c r="Q80" s="7">
        <f t="shared" si="3"/>
        <v>0.98156264657437564</v>
      </c>
      <c r="R80" s="7">
        <f t="shared" si="3"/>
        <v>0.98655140709424238</v>
      </c>
      <c r="S80" s="7">
        <f t="shared" si="3"/>
        <v>0.81694253428354702</v>
      </c>
      <c r="T80" s="7">
        <f t="shared" si="3"/>
        <v>0.81289258811521592</v>
      </c>
      <c r="U80" s="7">
        <f t="shared" si="3"/>
        <v>0.87938432503757302</v>
      </c>
      <c r="V80" s="7">
        <f t="shared" si="3"/>
        <v>0.86903821689442939</v>
      </c>
      <c r="W80" s="7">
        <f t="shared" si="3"/>
        <v>0.86610435757232151</v>
      </c>
      <c r="X80" s="7">
        <f t="shared" si="3"/>
        <v>0.84969858695575562</v>
      </c>
      <c r="Y80" s="7">
        <f t="shared" si="3"/>
        <v>0.82033124179256944</v>
      </c>
      <c r="Z80" s="7">
        <f t="shared" si="3"/>
        <v>0.82142531414488085</v>
      </c>
      <c r="AA80" s="7">
        <f t="shared" si="3"/>
        <v>0.87628715238032806</v>
      </c>
      <c r="AB80" s="7">
        <f t="shared" si="3"/>
        <v>0.85228683078912759</v>
      </c>
      <c r="AC80" s="7">
        <f t="shared" si="3"/>
        <v>0.82861536411469972</v>
      </c>
      <c r="AD80" s="7">
        <f t="shared" si="3"/>
        <v>0.86773086425247614</v>
      </c>
      <c r="AE80" s="7">
        <f t="shared" si="3"/>
        <v>0.84027033946103868</v>
      </c>
    </row>
    <row r="81" spans="1:31" ht="15" customHeight="1" x14ac:dyDescent="0.25">
      <c r="A81" s="3">
        <v>17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7"/>
      <c r="P81" s="7">
        <f t="shared" si="3"/>
        <v>1</v>
      </c>
      <c r="Q81" s="7">
        <f t="shared" si="3"/>
        <v>0.98235197619898096</v>
      </c>
      <c r="R81" s="7">
        <f t="shared" si="3"/>
        <v>1.0003898699239144</v>
      </c>
      <c r="S81" s="7">
        <f t="shared" si="3"/>
        <v>0.90124934946735236</v>
      </c>
      <c r="T81" s="7">
        <f t="shared" si="3"/>
        <v>0.91574314203877794</v>
      </c>
      <c r="U81" s="7">
        <f t="shared" si="3"/>
        <v>0.84525478199087978</v>
      </c>
      <c r="V81" s="7">
        <f t="shared" si="3"/>
        <v>0.80935557534321589</v>
      </c>
      <c r="W81" s="7">
        <f t="shared" si="3"/>
        <v>0.80701070224501825</v>
      </c>
      <c r="X81" s="7">
        <f t="shared" si="3"/>
        <v>0.7657969797351567</v>
      </c>
      <c r="Y81" s="7">
        <f t="shared" si="3"/>
        <v>0.7071874633703763</v>
      </c>
      <c r="Z81" s="7">
        <f t="shared" si="3"/>
        <v>0.73188822790240038</v>
      </c>
      <c r="AA81" s="7">
        <f t="shared" si="3"/>
        <v>0.7301359616943921</v>
      </c>
      <c r="AB81" s="7">
        <f t="shared" si="3"/>
        <v>0.7449308208899289</v>
      </c>
      <c r="AC81" s="7">
        <f t="shared" si="3"/>
        <v>0.70102150887863579</v>
      </c>
      <c r="AD81" s="7">
        <f t="shared" si="3"/>
        <v>0.72468593674979032</v>
      </c>
      <c r="AE81" s="7">
        <f>AE20/$P20</f>
        <v>0.7107069425282786</v>
      </c>
    </row>
    <row r="82" spans="1:31" ht="15" customHeight="1" x14ac:dyDescent="0.25">
      <c r="A82" s="3">
        <v>18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7"/>
      <c r="P82" s="7">
        <f t="shared" ref="P82:AE87" si="4">P21/$P21</f>
        <v>1</v>
      </c>
      <c r="Q82" s="7">
        <f t="shared" si="4"/>
        <v>0.9641467679920338</v>
      </c>
      <c r="R82" s="7">
        <f t="shared" si="4"/>
        <v>0.9987418709014716</v>
      </c>
      <c r="S82" s="7">
        <f t="shared" si="4"/>
        <v>0.89474422819037147</v>
      </c>
      <c r="T82" s="7">
        <f t="shared" si="4"/>
        <v>0.93439074196665539</v>
      </c>
      <c r="U82" s="7">
        <f t="shared" si="4"/>
        <v>0.88946112784784881</v>
      </c>
      <c r="V82" s="7">
        <f t="shared" si="4"/>
        <v>0.8567325255408107</v>
      </c>
      <c r="W82" s="7">
        <f t="shared" si="4"/>
        <v>0.8603347812751776</v>
      </c>
      <c r="X82" s="7">
        <f t="shared" si="4"/>
        <v>0.83384671316085435</v>
      </c>
      <c r="Y82" s="7">
        <f t="shared" si="4"/>
        <v>0.78173173292581599</v>
      </c>
      <c r="Z82" s="7">
        <f t="shared" si="4"/>
        <v>0.80560838659878076</v>
      </c>
      <c r="AA82" s="7">
        <f t="shared" si="4"/>
        <v>0.78562700227279625</v>
      </c>
      <c r="AB82" s="7">
        <f t="shared" si="4"/>
        <v>0.81004278995759449</v>
      </c>
      <c r="AC82" s="7">
        <f t="shared" si="4"/>
        <v>0.76952878580685102</v>
      </c>
      <c r="AD82" s="7">
        <f t="shared" si="4"/>
        <v>0.77402885258290766</v>
      </c>
      <c r="AE82" s="7">
        <f t="shared" si="4"/>
        <v>0.7506241737111764</v>
      </c>
    </row>
    <row r="83" spans="1:31" ht="15" customHeight="1" x14ac:dyDescent="0.25">
      <c r="A83" s="3">
        <v>19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7"/>
      <c r="P83" s="7">
        <f t="shared" si="4"/>
        <v>1</v>
      </c>
      <c r="Q83" s="7">
        <f t="shared" si="4"/>
        <v>0.94435345810133098</v>
      </c>
      <c r="R83" s="7">
        <f t="shared" si="4"/>
        <v>0.99558130638791453</v>
      </c>
      <c r="S83" s="7">
        <f t="shared" si="4"/>
        <v>0.86610290803473455</v>
      </c>
      <c r="T83" s="7">
        <f t="shared" si="4"/>
        <v>0.92627401964184319</v>
      </c>
      <c r="U83" s="7">
        <f t="shared" si="4"/>
        <v>0.88682684383177812</v>
      </c>
      <c r="V83" s="7">
        <f t="shared" si="4"/>
        <v>0.83157572122759016</v>
      </c>
      <c r="W83" s="7">
        <f t="shared" si="4"/>
        <v>0.84573485763399714</v>
      </c>
      <c r="X83" s="7">
        <f t="shared" si="4"/>
        <v>0.80056419389587941</v>
      </c>
      <c r="Y83" s="7">
        <f t="shared" si="4"/>
        <v>0.74330326374256894</v>
      </c>
      <c r="Z83" s="7">
        <f t="shared" si="4"/>
        <v>0.77026355052893858</v>
      </c>
      <c r="AA83" s="7">
        <f t="shared" si="4"/>
        <v>0.73428527079381667</v>
      </c>
      <c r="AB83" s="7">
        <f t="shared" si="4"/>
        <v>0.76049601855689808</v>
      </c>
      <c r="AC83" s="7">
        <f t="shared" si="4"/>
        <v>0.72356829188713878</v>
      </c>
      <c r="AD83" s="7">
        <f t="shared" si="4"/>
        <v>0.81232942004489828</v>
      </c>
      <c r="AE83" s="7">
        <f t="shared" si="4"/>
        <v>0.79164298797388533</v>
      </c>
    </row>
    <row r="84" spans="1:31" ht="15" customHeight="1" x14ac:dyDescent="0.25">
      <c r="A84" s="3">
        <v>20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7"/>
      <c r="P84" s="7">
        <f t="shared" si="4"/>
        <v>1</v>
      </c>
      <c r="Q84" s="7">
        <f t="shared" si="4"/>
        <v>0.94164117234232259</v>
      </c>
      <c r="R84" s="7">
        <f t="shared" si="4"/>
        <v>0.97463117895520635</v>
      </c>
      <c r="S84" s="7">
        <f t="shared" si="4"/>
        <v>0.87319336129988756</v>
      </c>
      <c r="T84" s="7">
        <f t="shared" si="4"/>
        <v>0.88968254673175995</v>
      </c>
      <c r="U84" s="7">
        <f t="shared" si="4"/>
        <v>0.83041081774155545</v>
      </c>
      <c r="V84" s="7">
        <f t="shared" si="4"/>
        <v>0.82478939981899135</v>
      </c>
      <c r="W84" s="7">
        <f t="shared" si="4"/>
        <v>0.85368784118470176</v>
      </c>
      <c r="X84" s="7">
        <f t="shared" si="4"/>
        <v>0.79583069239265014</v>
      </c>
      <c r="Y84" s="7">
        <f t="shared" si="4"/>
        <v>0.76147859396291806</v>
      </c>
      <c r="Z84" s="7">
        <f t="shared" si="4"/>
        <v>0.79075037374515611</v>
      </c>
      <c r="AA84" s="7">
        <f t="shared" si="4"/>
        <v>0.81088242203759742</v>
      </c>
      <c r="AB84" s="7">
        <f t="shared" si="4"/>
        <v>0.81216040330872163</v>
      </c>
      <c r="AC84" s="7">
        <f t="shared" si="4"/>
        <v>0.7550883118702546</v>
      </c>
      <c r="AD84" s="7">
        <f t="shared" si="4"/>
        <v>0.76116249530417257</v>
      </c>
      <c r="AE84" s="7">
        <f t="shared" si="4"/>
        <v>0.799152595051561</v>
      </c>
    </row>
    <row r="85" spans="1:31" ht="15" customHeight="1" x14ac:dyDescent="0.25">
      <c r="A85" s="3">
        <v>21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7"/>
      <c r="P85" s="7"/>
      <c r="Q85" s="7">
        <f>Q24/$Q24</f>
        <v>1</v>
      </c>
      <c r="R85" s="7">
        <f t="shared" ref="R85:AE85" si="5">R24/$Q24</f>
        <v>1.0378902235851712</v>
      </c>
      <c r="S85" s="7">
        <f t="shared" si="5"/>
        <v>0.96720098997039161</v>
      </c>
      <c r="T85" s="7">
        <f t="shared" si="5"/>
        <v>1.0173596811245469</v>
      </c>
      <c r="U85" s="7">
        <f t="shared" si="5"/>
        <v>1.0074639320188357</v>
      </c>
      <c r="V85" s="7">
        <f t="shared" si="5"/>
        <v>0.97790842850355886</v>
      </c>
      <c r="W85" s="7">
        <f t="shared" si="5"/>
        <v>0.96976555731392211</v>
      </c>
      <c r="X85" s="7">
        <f t="shared" si="5"/>
        <v>0.95059910575738127</v>
      </c>
      <c r="Y85" s="7">
        <f t="shared" si="5"/>
        <v>0.87311544481661574</v>
      </c>
      <c r="Z85" s="7">
        <f t="shared" si="5"/>
        <v>0.9070487787797914</v>
      </c>
      <c r="AA85" s="7">
        <f t="shared" si="5"/>
        <v>0.94578406185174768</v>
      </c>
      <c r="AB85" s="7">
        <f t="shared" si="5"/>
        <v>0.97267448402102819</v>
      </c>
      <c r="AC85" s="7">
        <f t="shared" si="5"/>
        <v>0.91278602479885307</v>
      </c>
      <c r="AD85" s="7">
        <f t="shared" si="5"/>
        <v>0.95113173186910338</v>
      </c>
      <c r="AE85" s="7">
        <f t="shared" si="5"/>
        <v>0.8927351474898817</v>
      </c>
    </row>
    <row r="86" spans="1:31" ht="15" customHeight="1" x14ac:dyDescent="0.25">
      <c r="A86" s="3">
        <v>22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7"/>
      <c r="P86" s="7">
        <f t="shared" si="4"/>
        <v>1</v>
      </c>
      <c r="Q86" s="7">
        <f t="shared" si="4"/>
        <v>0.97351294892428564</v>
      </c>
      <c r="R86" s="7">
        <f t="shared" si="4"/>
        <v>0.9924042560247387</v>
      </c>
      <c r="S86" s="7">
        <f t="shared" si="4"/>
        <v>0.88130137571549994</v>
      </c>
      <c r="T86" s="7">
        <f t="shared" si="4"/>
        <v>0.88919011211785914</v>
      </c>
      <c r="U86" s="7">
        <f t="shared" si="4"/>
        <v>0.8689055220350097</v>
      </c>
      <c r="V86" s="7">
        <f t="shared" si="4"/>
        <v>0.78793021157808696</v>
      </c>
      <c r="W86" s="7">
        <f t="shared" si="4"/>
        <v>0.79739240618790264</v>
      </c>
      <c r="X86" s="7">
        <f t="shared" si="4"/>
        <v>0.71530637646505202</v>
      </c>
      <c r="Y86" s="7">
        <f t="shared" si="4"/>
        <v>0.71754913381982377</v>
      </c>
      <c r="Z86" s="7">
        <f t="shared" si="4"/>
        <v>0.79703984200869371</v>
      </c>
      <c r="AA86" s="7">
        <f t="shared" si="4"/>
        <v>0.81784989960373766</v>
      </c>
      <c r="AB86" s="7">
        <f t="shared" si="4"/>
        <v>0.79825546140758707</v>
      </c>
      <c r="AC86" s="7">
        <f t="shared" si="4"/>
        <v>0.78629488784470736</v>
      </c>
      <c r="AD86" s="7">
        <f t="shared" si="4"/>
        <v>0.83652230644497605</v>
      </c>
      <c r="AE86" s="7">
        <f t="shared" si="4"/>
        <v>0.58612813689631471</v>
      </c>
    </row>
    <row r="87" spans="1:31" ht="15" customHeight="1" x14ac:dyDescent="0.25">
      <c r="A87" s="3">
        <v>23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7"/>
      <c r="P87" s="7">
        <f t="shared" si="4"/>
        <v>1</v>
      </c>
      <c r="Q87" s="7">
        <f t="shared" si="4"/>
        <v>0.98019605839559654</v>
      </c>
      <c r="R87" s="7">
        <f t="shared" si="4"/>
        <v>1.0153578047573339</v>
      </c>
      <c r="S87" s="7">
        <f t="shared" si="4"/>
        <v>0.92566192568180683</v>
      </c>
      <c r="T87" s="7">
        <f t="shared" si="4"/>
        <v>0.93603035822691671</v>
      </c>
      <c r="U87" s="7">
        <f t="shared" si="4"/>
        <v>0.89412093060544917</v>
      </c>
      <c r="V87" s="7">
        <f t="shared" si="4"/>
        <v>0.86014631121110863</v>
      </c>
      <c r="W87" s="7">
        <f t="shared" si="4"/>
        <v>0.88048760212091037</v>
      </c>
      <c r="X87" s="7">
        <f t="shared" si="4"/>
        <v>0.81356495041224086</v>
      </c>
      <c r="Y87" s="7">
        <f t="shared" si="4"/>
        <v>0.75865557401164718</v>
      </c>
      <c r="Z87" s="7">
        <f t="shared" si="4"/>
        <v>0.78368990652507131</v>
      </c>
      <c r="AA87" s="7">
        <f t="shared" si="4"/>
        <v>0.85114605852708614</v>
      </c>
      <c r="AB87" s="7">
        <f t="shared" si="4"/>
        <v>0.85057952229879275</v>
      </c>
      <c r="AC87" s="7">
        <f t="shared" si="4"/>
        <v>0.82906291511688079</v>
      </c>
      <c r="AD87" s="7">
        <f t="shared" si="4"/>
        <v>0.85973650462552786</v>
      </c>
      <c r="AE87" s="7">
        <f t="shared" si="4"/>
        <v>1.0297368378369067</v>
      </c>
    </row>
    <row r="88" spans="1:31" ht="15" customHeight="1" x14ac:dyDescent="0.25">
      <c r="A88" s="3">
        <v>24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7"/>
      <c r="P88" s="7"/>
      <c r="Q88" s="7">
        <f>Q27/$Q27</f>
        <v>1</v>
      </c>
      <c r="R88" s="7">
        <f t="shared" ref="R88:AE88" si="6">R27/$Q27</f>
        <v>1.1452276096415601</v>
      </c>
      <c r="S88" s="7">
        <f t="shared" si="6"/>
        <v>1.0290060330936859</v>
      </c>
      <c r="T88" s="7">
        <f t="shared" si="6"/>
        <v>1.0230123896235617</v>
      </c>
      <c r="U88" s="7">
        <f t="shared" si="6"/>
        <v>0.87506059223982979</v>
      </c>
      <c r="V88" s="7">
        <f t="shared" si="6"/>
        <v>0.94995390467098362</v>
      </c>
      <c r="W88" s="7">
        <f t="shared" si="6"/>
        <v>0.84245562712631217</v>
      </c>
      <c r="X88" s="7">
        <f t="shared" si="6"/>
        <v>0.7546493522325588</v>
      </c>
      <c r="Y88" s="7">
        <f t="shared" si="6"/>
        <v>0.72569503652977285</v>
      </c>
      <c r="Z88" s="7">
        <f t="shared" si="6"/>
        <v>0.77775745257504658</v>
      </c>
      <c r="AA88" s="7"/>
      <c r="AB88" s="7">
        <f t="shared" si="6"/>
        <v>0.95746309048061196</v>
      </c>
      <c r="AC88" s="7">
        <f t="shared" si="6"/>
        <v>0.78969316872440309</v>
      </c>
      <c r="AD88" s="7">
        <f t="shared" si="6"/>
        <v>0.73096564206884984</v>
      </c>
      <c r="AE88" s="7">
        <f t="shared" si="6"/>
        <v>0.84184492528364407</v>
      </c>
    </row>
    <row r="89" spans="1:31" ht="15" customHeight="1" x14ac:dyDescent="0.25">
      <c r="A89" s="3">
        <v>25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7"/>
      <c r="P89" s="7">
        <f t="shared" ref="P89:AE100" si="7">P28/$P28</f>
        <v>1</v>
      </c>
      <c r="Q89" s="7">
        <f t="shared" si="7"/>
        <v>0.92999795094765569</v>
      </c>
      <c r="R89" s="7">
        <f t="shared" si="7"/>
        <v>0.98312466731366099</v>
      </c>
      <c r="S89" s="7">
        <f t="shared" si="7"/>
        <v>0.98784772315663061</v>
      </c>
      <c r="T89" s="7">
        <f t="shared" si="7"/>
        <v>0.9371527282596771</v>
      </c>
      <c r="U89" s="7">
        <f t="shared" si="7"/>
        <v>0.95817146919572627</v>
      </c>
      <c r="V89" s="7">
        <f t="shared" si="7"/>
        <v>0.9104796441580234</v>
      </c>
      <c r="W89" s="7">
        <f t="shared" si="7"/>
        <v>0.9301604937530078</v>
      </c>
      <c r="X89" s="7">
        <f t="shared" si="7"/>
        <v>0.89269151585511475</v>
      </c>
      <c r="Y89" s="7">
        <f t="shared" si="7"/>
        <v>0.94750088041602298</v>
      </c>
      <c r="Z89" s="7">
        <f t="shared" si="7"/>
        <v>0.964028698477294</v>
      </c>
      <c r="AA89" s="7">
        <f t="shared" si="7"/>
        <v>0.96549564962470913</v>
      </c>
      <c r="AB89" s="7">
        <f t="shared" si="7"/>
        <v>0.93968071162108324</v>
      </c>
      <c r="AC89" s="7">
        <f t="shared" si="7"/>
        <v>0.94317120111057007</v>
      </c>
      <c r="AD89" s="7">
        <f t="shared" si="7"/>
        <v>0.95884831573461937</v>
      </c>
      <c r="AE89" s="7">
        <f t="shared" si="7"/>
        <v>0.89250224533330424</v>
      </c>
    </row>
    <row r="90" spans="1:31" ht="15" customHeight="1" x14ac:dyDescent="0.25">
      <c r="A90" s="3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7"/>
      <c r="P90" s="7">
        <f t="shared" si="7"/>
        <v>1</v>
      </c>
      <c r="Q90" s="7">
        <f t="shared" si="7"/>
        <v>0.95922853870279634</v>
      </c>
      <c r="R90" s="7">
        <f t="shared" si="7"/>
        <v>0.93006629356484727</v>
      </c>
      <c r="S90" s="7">
        <f t="shared" si="7"/>
        <v>0.83887178800341777</v>
      </c>
      <c r="T90" s="7">
        <f t="shared" si="7"/>
        <v>0.8606567673066875</v>
      </c>
      <c r="U90" s="7">
        <f t="shared" si="7"/>
        <v>0.79529785998218094</v>
      </c>
      <c r="V90" s="7">
        <f t="shared" si="7"/>
        <v>0.77972347710051204</v>
      </c>
      <c r="W90" s="7">
        <f t="shared" si="7"/>
        <v>0.81924254072350544</v>
      </c>
      <c r="X90" s="7">
        <f t="shared" si="7"/>
        <v>0.78923381304489004</v>
      </c>
      <c r="Y90" s="7">
        <f t="shared" si="7"/>
        <v>0.72580896685613883</v>
      </c>
      <c r="Z90" s="7">
        <f t="shared" si="7"/>
        <v>0.73213230439896004</v>
      </c>
      <c r="AA90" s="7">
        <f t="shared" si="7"/>
        <v>0.80390527050506022</v>
      </c>
      <c r="AB90" s="7">
        <f t="shared" si="7"/>
        <v>0.78579948044701375</v>
      </c>
      <c r="AC90" s="7">
        <f t="shared" si="7"/>
        <v>0.76254513440572391</v>
      </c>
      <c r="AD90" s="7">
        <f t="shared" si="7"/>
        <v>0.7962374720862827</v>
      </c>
      <c r="AE90" s="7">
        <f t="shared" si="7"/>
        <v>0.76253292999929878</v>
      </c>
    </row>
    <row r="91" spans="1:31" ht="15" customHeight="1" x14ac:dyDescent="0.25">
      <c r="A91" s="3">
        <v>27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7"/>
      <c r="P91" s="7">
        <f t="shared" si="7"/>
        <v>1</v>
      </c>
      <c r="Q91" s="7">
        <f t="shared" si="7"/>
        <v>0.967951906534115</v>
      </c>
      <c r="R91" s="7">
        <f t="shared" si="7"/>
        <v>0.96829204993058227</v>
      </c>
      <c r="S91" s="7">
        <f t="shared" si="7"/>
        <v>0.94309109189591445</v>
      </c>
      <c r="T91" s="7">
        <f t="shared" si="7"/>
        <v>0.98658118352854429</v>
      </c>
      <c r="U91" s="7">
        <f t="shared" si="7"/>
        <v>0.863901680949826</v>
      </c>
      <c r="V91" s="7">
        <f t="shared" si="7"/>
        <v>0.85172266140709463</v>
      </c>
      <c r="W91" s="7">
        <f t="shared" si="7"/>
        <v>0.83418081953058865</v>
      </c>
      <c r="X91" s="7">
        <f t="shared" si="7"/>
        <v>0.82253619757585261</v>
      </c>
      <c r="Y91" s="7">
        <f t="shared" si="7"/>
        <v>0.72969594586256536</v>
      </c>
      <c r="Z91" s="7">
        <f t="shared" si="7"/>
        <v>0.74542253631447131</v>
      </c>
      <c r="AA91" s="7">
        <f t="shared" si="7"/>
        <v>0.78351668023933885</v>
      </c>
      <c r="AB91" s="7">
        <f t="shared" si="7"/>
        <v>0.82042029676630779</v>
      </c>
      <c r="AC91" s="7">
        <f t="shared" si="7"/>
        <v>0.78074006712064969</v>
      </c>
      <c r="AD91" s="7">
        <f t="shared" si="7"/>
        <v>0.77976280736012982</v>
      </c>
      <c r="AE91" s="7">
        <f t="shared" si="7"/>
        <v>0.82601417622278406</v>
      </c>
    </row>
    <row r="92" spans="1:31" ht="15" customHeight="1" x14ac:dyDescent="0.25">
      <c r="A92" s="3">
        <v>28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7"/>
      <c r="P92" s="7">
        <f t="shared" si="7"/>
        <v>1</v>
      </c>
      <c r="Q92" s="7">
        <f t="shared" si="7"/>
        <v>1.0065568509315883</v>
      </c>
      <c r="R92" s="7">
        <f t="shared" si="7"/>
        <v>1.0331410716710452</v>
      </c>
      <c r="S92" s="7">
        <f t="shared" si="7"/>
        <v>0.97271843515896572</v>
      </c>
      <c r="T92" s="7">
        <f t="shared" si="7"/>
        <v>0.95095919241581206</v>
      </c>
      <c r="U92" s="7">
        <f t="shared" si="7"/>
        <v>0.87682550204626331</v>
      </c>
      <c r="V92" s="7">
        <f t="shared" si="7"/>
        <v>0.8824426596179098</v>
      </c>
      <c r="W92" s="7">
        <f t="shared" si="7"/>
        <v>0.89053824542523763</v>
      </c>
      <c r="X92" s="7">
        <f t="shared" si="7"/>
        <v>0.85851534143292496</v>
      </c>
      <c r="Y92" s="7">
        <f t="shared" si="7"/>
        <v>0.81587731118540152</v>
      </c>
      <c r="Z92" s="7">
        <f t="shared" si="7"/>
        <v>0.8425656766551386</v>
      </c>
      <c r="AA92" s="7">
        <f t="shared" si="7"/>
        <v>0.92309732080999629</v>
      </c>
      <c r="AB92" s="7">
        <f t="shared" si="7"/>
        <v>0.91282745235106344</v>
      </c>
      <c r="AC92" s="7">
        <f t="shared" si="7"/>
        <v>0.91767312703168147</v>
      </c>
      <c r="AD92" s="7">
        <f t="shared" si="7"/>
        <v>0.95006839060922266</v>
      </c>
      <c r="AE92" s="7">
        <f t="shared" si="7"/>
        <v>0.92762861253975759</v>
      </c>
    </row>
    <row r="93" spans="1:31" ht="15" customHeight="1" x14ac:dyDescent="0.25">
      <c r="A93" s="3">
        <v>29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7"/>
      <c r="P93" s="7">
        <f t="shared" si="7"/>
        <v>1</v>
      </c>
      <c r="Q93" s="7">
        <f t="shared" si="7"/>
        <v>0.97924922087976229</v>
      </c>
      <c r="R93" s="7">
        <f t="shared" si="7"/>
        <v>0.99356857960567924</v>
      </c>
      <c r="S93" s="7">
        <f t="shared" si="7"/>
        <v>0.93016274378657848</v>
      </c>
      <c r="T93" s="7">
        <f t="shared" si="7"/>
        <v>0.90276045627274448</v>
      </c>
      <c r="U93" s="7">
        <f t="shared" si="7"/>
        <v>0.82333432535444528</v>
      </c>
      <c r="V93" s="7">
        <f t="shared" si="7"/>
        <v>0.81696393216201135</v>
      </c>
      <c r="W93" s="7">
        <f t="shared" si="7"/>
        <v>0.81781461870224459</v>
      </c>
      <c r="X93" s="7">
        <f t="shared" si="7"/>
        <v>0.80273416151484656</v>
      </c>
      <c r="Y93" s="7">
        <f t="shared" si="7"/>
        <v>0.76008014227330645</v>
      </c>
      <c r="Z93" s="7">
        <f t="shared" si="7"/>
        <v>0.78717883510156084</v>
      </c>
      <c r="AA93" s="7">
        <f t="shared" si="7"/>
        <v>0.86551017897852489</v>
      </c>
      <c r="AB93" s="7">
        <f t="shared" si="7"/>
        <v>0.82978953438371306</v>
      </c>
      <c r="AC93" s="7">
        <f t="shared" si="7"/>
        <v>0.80654572324422014</v>
      </c>
      <c r="AD93" s="7">
        <f t="shared" si="7"/>
        <v>0.81869073376747303</v>
      </c>
      <c r="AE93" s="7">
        <f t="shared" si="7"/>
        <v>0.74585098794998617</v>
      </c>
    </row>
    <row r="94" spans="1:31" ht="15" customHeight="1" x14ac:dyDescent="0.25">
      <c r="A94" s="3">
        <v>30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7"/>
      <c r="P94" s="7">
        <f t="shared" si="7"/>
        <v>1</v>
      </c>
      <c r="Q94" s="7">
        <f t="shared" si="7"/>
        <v>0.98938788927459453</v>
      </c>
      <c r="R94" s="7">
        <f t="shared" si="7"/>
        <v>1.0203764272141365</v>
      </c>
      <c r="S94" s="7">
        <f t="shared" si="7"/>
        <v>0.93073101879192877</v>
      </c>
      <c r="T94" s="7">
        <f t="shared" si="7"/>
        <v>0.95970975747006848</v>
      </c>
      <c r="U94" s="7">
        <f t="shared" si="7"/>
        <v>0.8246749024622918</v>
      </c>
      <c r="V94" s="7">
        <f t="shared" si="7"/>
        <v>0.78569663480139162</v>
      </c>
      <c r="W94" s="7">
        <f t="shared" si="7"/>
        <v>0.81556643275725615</v>
      </c>
      <c r="X94" s="7">
        <f t="shared" si="7"/>
        <v>0.76101927083707921</v>
      </c>
      <c r="Y94" s="7">
        <f t="shared" si="7"/>
        <v>0.72010728857252349</v>
      </c>
      <c r="Z94" s="7">
        <f t="shared" si="7"/>
        <v>0.7558836390999043</v>
      </c>
      <c r="AA94" s="7">
        <f t="shared" si="7"/>
        <v>0.75578636446207392</v>
      </c>
      <c r="AB94" s="7">
        <f t="shared" si="7"/>
        <v>0.80034529237948415</v>
      </c>
      <c r="AC94" s="7">
        <f t="shared" si="7"/>
        <v>0.78672647769163573</v>
      </c>
      <c r="AD94" s="7">
        <f t="shared" si="7"/>
        <v>0.800029737000302</v>
      </c>
      <c r="AE94" s="7">
        <f t="shared" si="7"/>
        <v>0.78860524885627203</v>
      </c>
    </row>
    <row r="95" spans="1:31" ht="15" customHeight="1" x14ac:dyDescent="0.25">
      <c r="A95" s="3">
        <v>31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7"/>
      <c r="P95" s="7">
        <f t="shared" si="7"/>
        <v>1</v>
      </c>
      <c r="Q95" s="7">
        <f t="shared" si="7"/>
        <v>0.93493539116170243</v>
      </c>
      <c r="R95" s="7">
        <f t="shared" si="7"/>
        <v>0.94963524089864604</v>
      </c>
      <c r="S95" s="7">
        <f t="shared" si="7"/>
        <v>0.89061955986627928</v>
      </c>
      <c r="T95" s="7">
        <f t="shared" si="7"/>
        <v>0.88534214476549244</v>
      </c>
      <c r="U95" s="7">
        <f t="shared" si="7"/>
        <v>0.84074243854446895</v>
      </c>
      <c r="V95" s="7">
        <f t="shared" si="7"/>
        <v>0.81436631924306657</v>
      </c>
      <c r="W95" s="7">
        <f t="shared" si="7"/>
        <v>0.81380501512657188</v>
      </c>
      <c r="X95" s="7">
        <f t="shared" si="7"/>
        <v>0.7596185817846387</v>
      </c>
      <c r="Y95" s="7">
        <f t="shared" si="7"/>
        <v>0.72665183771990649</v>
      </c>
      <c r="Z95" s="7">
        <f t="shared" si="7"/>
        <v>0.75480380240682377</v>
      </c>
      <c r="AA95" s="7">
        <f t="shared" si="7"/>
        <v>0.7784342896481079</v>
      </c>
      <c r="AB95" s="7">
        <f t="shared" si="7"/>
        <v>0.84547801011740742</v>
      </c>
      <c r="AC95" s="7">
        <f t="shared" si="7"/>
        <v>0.85783796849470495</v>
      </c>
      <c r="AD95" s="7">
        <f t="shared" si="7"/>
        <v>0.86793805397579671</v>
      </c>
      <c r="AE95" s="7">
        <f t="shared" si="7"/>
        <v>0.89910407864398545</v>
      </c>
    </row>
    <row r="96" spans="1:31" ht="15" customHeight="1" x14ac:dyDescent="0.25">
      <c r="A96" s="3">
        <v>32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7"/>
      <c r="P96" s="7">
        <f t="shared" si="7"/>
        <v>1</v>
      </c>
      <c r="Q96" s="7">
        <f t="shared" si="7"/>
        <v>0.96566626051317439</v>
      </c>
      <c r="R96" s="7">
        <f t="shared" si="7"/>
        <v>0.9754401335614874</v>
      </c>
      <c r="S96" s="7">
        <f t="shared" si="7"/>
        <v>0.87683522753312793</v>
      </c>
      <c r="T96" s="7">
        <f t="shared" si="7"/>
        <v>0.8902918659771325</v>
      </c>
      <c r="U96" s="7">
        <f t="shared" si="7"/>
        <v>0.84011264694055077</v>
      </c>
      <c r="V96" s="7">
        <f t="shared" si="7"/>
        <v>0.82094349347492135</v>
      </c>
      <c r="W96" s="7"/>
      <c r="X96" s="7">
        <f t="shared" si="7"/>
        <v>0.84043537236026689</v>
      </c>
      <c r="Y96" s="7">
        <f t="shared" si="7"/>
        <v>0.82883439160133254</v>
      </c>
      <c r="Z96" s="7">
        <f t="shared" si="7"/>
        <v>0.84108668883340976</v>
      </c>
      <c r="AA96" s="7">
        <f t="shared" si="7"/>
        <v>0.90897224638450602</v>
      </c>
      <c r="AB96" s="7">
        <f t="shared" si="7"/>
        <v>0.88885265020444826</v>
      </c>
      <c r="AC96" s="7"/>
      <c r="AD96" s="7">
        <f t="shared" si="7"/>
        <v>0.89719576616872365</v>
      </c>
      <c r="AE96" s="7">
        <f t="shared" si="7"/>
        <v>0.70147983140140413</v>
      </c>
    </row>
    <row r="97" spans="1:31" ht="15" customHeight="1" x14ac:dyDescent="0.25">
      <c r="A97" s="3">
        <v>33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7"/>
      <c r="P97" s="7">
        <f t="shared" si="7"/>
        <v>1</v>
      </c>
      <c r="Q97" s="7">
        <f t="shared" si="7"/>
        <v>0.97091402724675568</v>
      </c>
      <c r="R97" s="7">
        <f t="shared" si="7"/>
        <v>0.8694710339218138</v>
      </c>
      <c r="S97" s="7">
        <f t="shared" si="7"/>
        <v>0.8102868178677749</v>
      </c>
      <c r="T97" s="7">
        <f t="shared" si="7"/>
        <v>0.8466203772948615</v>
      </c>
      <c r="U97" s="7">
        <f t="shared" si="7"/>
        <v>0.91351615241589323</v>
      </c>
      <c r="V97" s="7">
        <f t="shared" si="7"/>
        <v>0.84377715134106746</v>
      </c>
      <c r="W97" s="7">
        <f t="shared" si="7"/>
        <v>0.9111739619687087</v>
      </c>
      <c r="X97" s="7">
        <f t="shared" si="7"/>
        <v>0.87871555890923192</v>
      </c>
      <c r="Y97" s="7">
        <f t="shared" si="7"/>
        <v>0.84060736015183235</v>
      </c>
      <c r="Z97" s="7">
        <f t="shared" si="7"/>
        <v>0.84623212304397144</v>
      </c>
      <c r="AA97" s="7">
        <f t="shared" si="7"/>
        <v>0.68283684642509501</v>
      </c>
      <c r="AB97" s="7">
        <f t="shared" si="7"/>
        <v>0.78901081678535068</v>
      </c>
      <c r="AC97" s="7">
        <f t="shared" si="7"/>
        <v>0.91428512249548166</v>
      </c>
      <c r="AD97" s="7">
        <f t="shared" si="7"/>
        <v>0.93176533407842788</v>
      </c>
      <c r="AE97" s="7">
        <f t="shared" si="7"/>
        <v>0.92441480886890304</v>
      </c>
    </row>
    <row r="98" spans="1:31" ht="15" customHeight="1" x14ac:dyDescent="0.25">
      <c r="A98" s="3">
        <v>34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7"/>
      <c r="P98" s="7">
        <f t="shared" si="7"/>
        <v>1</v>
      </c>
      <c r="Q98" s="7">
        <f t="shared" si="7"/>
        <v>0.93193020104646651</v>
      </c>
      <c r="R98" s="7">
        <f t="shared" si="7"/>
        <v>0.87836197197298305</v>
      </c>
      <c r="S98" s="7">
        <f t="shared" si="7"/>
        <v>0.79433756997549587</v>
      </c>
      <c r="T98" s="7">
        <f t="shared" si="7"/>
        <v>0.80889213374132463</v>
      </c>
      <c r="U98" s="7">
        <f t="shared" si="7"/>
        <v>0.81296411278907588</v>
      </c>
      <c r="V98" s="7">
        <f t="shared" si="7"/>
        <v>0.80447507589624778</v>
      </c>
      <c r="W98" s="7">
        <f t="shared" si="7"/>
        <v>0.8103190532102631</v>
      </c>
      <c r="X98" s="7">
        <f t="shared" si="7"/>
        <v>0.76617861208471782</v>
      </c>
      <c r="Y98" s="7">
        <f t="shared" si="7"/>
        <v>0.7410514516286506</v>
      </c>
      <c r="Z98" s="7">
        <f t="shared" si="7"/>
        <v>0.75747216506085546</v>
      </c>
      <c r="AA98" s="7">
        <f t="shared" si="7"/>
        <v>0.82632063065925487</v>
      </c>
      <c r="AB98" s="7">
        <f t="shared" si="7"/>
        <v>0.79615210900821631</v>
      </c>
      <c r="AC98" s="7">
        <f t="shared" si="7"/>
        <v>0.84451582395446512</v>
      </c>
      <c r="AD98" s="7">
        <f t="shared" si="7"/>
        <v>0.8190406684844862</v>
      </c>
      <c r="AE98" s="7">
        <f t="shared" si="7"/>
        <v>0.79256183251506707</v>
      </c>
    </row>
    <row r="99" spans="1:31" ht="15" customHeight="1" x14ac:dyDescent="0.25">
      <c r="A99" s="3">
        <v>35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7"/>
      <c r="P99" s="7">
        <f t="shared" si="7"/>
        <v>1</v>
      </c>
      <c r="Q99" s="7">
        <f t="shared" si="7"/>
        <v>0.96461173902376995</v>
      </c>
      <c r="R99" s="7">
        <f t="shared" si="7"/>
        <v>0.99895474134322826</v>
      </c>
      <c r="S99" s="7">
        <f t="shared" si="7"/>
        <v>0.96548340341498884</v>
      </c>
      <c r="T99" s="7">
        <f t="shared" si="7"/>
        <v>0.93825576988986725</v>
      </c>
      <c r="U99" s="7">
        <f t="shared" si="7"/>
        <v>0.8466245104025002</v>
      </c>
      <c r="V99" s="7">
        <f t="shared" si="7"/>
        <v>0.82800640148840232</v>
      </c>
      <c r="W99" s="7">
        <f t="shared" si="7"/>
        <v>0.79952178428786536</v>
      </c>
      <c r="X99" s="7">
        <f t="shared" si="7"/>
        <v>0.82204058577261596</v>
      </c>
      <c r="Y99" s="7">
        <f t="shared" si="7"/>
        <v>0.7873918276341515</v>
      </c>
      <c r="Z99" s="7">
        <f t="shared" si="7"/>
        <v>0.80562239560329418</v>
      </c>
      <c r="AA99" s="7">
        <f t="shared" si="7"/>
        <v>0.90425707483392093</v>
      </c>
      <c r="AB99" s="7">
        <f t="shared" si="7"/>
        <v>0.85569164904988637</v>
      </c>
      <c r="AC99" s="7">
        <f t="shared" si="7"/>
        <v>0.88479956080946975</v>
      </c>
      <c r="AD99" s="7">
        <f t="shared" si="7"/>
        <v>0.86166959296510381</v>
      </c>
      <c r="AE99" s="7">
        <f t="shared" si="7"/>
        <v>0.82655454000283612</v>
      </c>
    </row>
    <row r="100" spans="1:31" ht="15" customHeight="1" x14ac:dyDescent="0.25">
      <c r="A100" s="3" t="s">
        <v>1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7"/>
      <c r="P100" s="7">
        <f t="shared" si="7"/>
        <v>1</v>
      </c>
      <c r="Q100" s="7">
        <f t="shared" si="7"/>
        <v>0.97105853706518586</v>
      </c>
      <c r="R100" s="7">
        <f t="shared" si="7"/>
        <v>0.97789645978046968</v>
      </c>
      <c r="S100" s="7">
        <f t="shared" si="7"/>
        <v>0.89649849513369906</v>
      </c>
      <c r="T100" s="7">
        <f t="shared" si="7"/>
        <v>0.91636897262160466</v>
      </c>
      <c r="U100" s="7">
        <f t="shared" si="7"/>
        <v>0.85147260549292147</v>
      </c>
      <c r="V100" s="7">
        <f t="shared" si="7"/>
        <v>0.829246698065082</v>
      </c>
      <c r="W100" s="7">
        <f t="shared" si="7"/>
        <v>0.85505746884039213</v>
      </c>
      <c r="X100" s="7">
        <f t="shared" si="7"/>
        <v>0.80700087258511155</v>
      </c>
      <c r="Y100" s="7">
        <f t="shared" si="7"/>
        <v>0.76295913337581311</v>
      </c>
      <c r="Z100" s="7">
        <f t="shared" si="7"/>
        <v>0.78396024332021208</v>
      </c>
      <c r="AA100" s="7">
        <f t="shared" si="7"/>
        <v>0.79995898598512305</v>
      </c>
      <c r="AB100" s="7">
        <f t="shared" si="7"/>
        <v>0.81403643049113705</v>
      </c>
      <c r="AC100" s="7">
        <f t="shared" si="7"/>
        <v>0.79176845134896212</v>
      </c>
      <c r="AD100" s="7">
        <f t="shared" si="7"/>
        <v>0.82028829797722214</v>
      </c>
      <c r="AE100" s="7">
        <f t="shared" si="7"/>
        <v>0.78087737933480317</v>
      </c>
    </row>
    <row r="102" spans="1:31" ht="15" customHeight="1" x14ac:dyDescent="0.25">
      <c r="A102" t="s">
        <v>30</v>
      </c>
      <c r="P102" s="7">
        <f>+AVERAGE(P65:P99)</f>
        <v>1</v>
      </c>
      <c r="Q102" s="7">
        <f t="shared" ref="Q102:AD102" si="8">+AVERAGE(Q65:Q99)</f>
        <v>0.9650585654363194</v>
      </c>
      <c r="R102" s="7">
        <f t="shared" si="8"/>
        <v>0.97480655875870803</v>
      </c>
      <c r="S102" s="7">
        <f t="shared" si="8"/>
        <v>0.89365331155729832</v>
      </c>
      <c r="T102" s="7">
        <f t="shared" si="8"/>
        <v>0.91495175602185208</v>
      </c>
      <c r="U102" s="7">
        <f t="shared" si="8"/>
        <v>0.85342473432449062</v>
      </c>
      <c r="V102" s="7">
        <f t="shared" si="8"/>
        <v>0.83214302172123722</v>
      </c>
      <c r="W102" s="7">
        <f t="shared" si="8"/>
        <v>0.83821595967684193</v>
      </c>
      <c r="X102" s="7">
        <f t="shared" si="8"/>
        <v>0.80489844885971451</v>
      </c>
      <c r="Y102" s="7">
        <f t="shared" si="8"/>
        <v>0.76351863464578951</v>
      </c>
      <c r="Z102" s="7">
        <f t="shared" si="8"/>
        <v>0.78384521288859177</v>
      </c>
      <c r="AA102" s="7">
        <f t="shared" si="8"/>
        <v>0.7977826457161824</v>
      </c>
      <c r="AB102" s="7">
        <f t="shared" si="8"/>
        <v>0.81317833265025985</v>
      </c>
      <c r="AC102" s="7">
        <f t="shared" si="8"/>
        <v>0.78887767286471144</v>
      </c>
      <c r="AD102" s="7">
        <f t="shared" si="8"/>
        <v>0.82189412942802897</v>
      </c>
    </row>
    <row r="103" spans="1:31" ht="15" customHeight="1" x14ac:dyDescent="0.25">
      <c r="A103" t="s">
        <v>31</v>
      </c>
      <c r="P103" s="7">
        <f>STDEV(P65:P99)</f>
        <v>0</v>
      </c>
      <c r="Q103" s="7">
        <f t="shared" ref="Q103:AD103" si="9">STDEV(Q65:Q99)</f>
        <v>3.3072691239931909E-2</v>
      </c>
      <c r="R103" s="7">
        <f t="shared" si="9"/>
        <v>5.9126010407914334E-2</v>
      </c>
      <c r="S103" s="7">
        <f t="shared" si="9"/>
        <v>5.9349676697428438E-2</v>
      </c>
      <c r="T103" s="7">
        <f t="shared" si="9"/>
        <v>6.2357184837572494E-2</v>
      </c>
      <c r="U103" s="7">
        <f t="shared" si="9"/>
        <v>5.2061927570888018E-2</v>
      </c>
      <c r="V103" s="7">
        <f t="shared" si="9"/>
        <v>5.4726931445024586E-2</v>
      </c>
      <c r="W103" s="7">
        <f t="shared" si="9"/>
        <v>4.8884305314106591E-2</v>
      </c>
      <c r="X103" s="7">
        <f t="shared" si="9"/>
        <v>5.1084682185249211E-2</v>
      </c>
      <c r="Y103" s="7">
        <f t="shared" si="9"/>
        <v>5.7732636131825804E-2</v>
      </c>
      <c r="Z103" s="7">
        <f t="shared" si="9"/>
        <v>5.8390383117908722E-2</v>
      </c>
      <c r="AA103" s="7">
        <f t="shared" si="9"/>
        <v>8.8209822405111868E-2</v>
      </c>
      <c r="AB103" s="7">
        <f t="shared" si="9"/>
        <v>6.7716546712307923E-2</v>
      </c>
      <c r="AC103" s="7">
        <f t="shared" si="9"/>
        <v>7.5260182941232212E-2</v>
      </c>
      <c r="AD103" s="7">
        <f t="shared" si="9"/>
        <v>8.235301009616508E-2</v>
      </c>
    </row>
    <row r="124" spans="1:32" ht="15" customHeight="1" x14ac:dyDescent="0.25">
      <c r="A124" t="s">
        <v>38</v>
      </c>
    </row>
    <row r="125" spans="1:32" ht="15" customHeight="1" x14ac:dyDescent="0.25">
      <c r="B125" s="3">
        <v>1990</v>
      </c>
      <c r="C125" s="3">
        <v>1991</v>
      </c>
      <c r="D125" s="3">
        <v>1992</v>
      </c>
      <c r="E125" s="3">
        <v>1993</v>
      </c>
      <c r="F125" s="3">
        <v>1994</v>
      </c>
      <c r="G125" s="3">
        <v>1995</v>
      </c>
      <c r="H125" s="3">
        <v>1996</v>
      </c>
      <c r="I125" s="3">
        <v>1997</v>
      </c>
      <c r="J125" s="3">
        <v>1998</v>
      </c>
      <c r="K125" s="3">
        <v>1999</v>
      </c>
      <c r="L125" s="3">
        <v>2000</v>
      </c>
      <c r="M125" s="3">
        <v>2001</v>
      </c>
      <c r="N125" s="3">
        <v>2002</v>
      </c>
      <c r="O125" s="3">
        <v>2003</v>
      </c>
      <c r="P125" s="3">
        <v>2004</v>
      </c>
      <c r="Q125" s="3">
        <v>2005</v>
      </c>
      <c r="R125" s="3">
        <v>2006</v>
      </c>
      <c r="S125" s="3">
        <v>2007</v>
      </c>
      <c r="T125" s="3">
        <v>2008</v>
      </c>
      <c r="U125" s="3">
        <v>2009</v>
      </c>
      <c r="V125" s="3">
        <v>2010</v>
      </c>
      <c r="W125" s="3">
        <v>2011</v>
      </c>
      <c r="X125" s="3">
        <v>2012</v>
      </c>
      <c r="Y125" s="3">
        <v>2013</v>
      </c>
      <c r="Z125" s="3">
        <v>2014</v>
      </c>
      <c r="AA125" s="29">
        <v>2015</v>
      </c>
      <c r="AB125" s="29">
        <v>2016</v>
      </c>
      <c r="AC125" s="29">
        <v>2017</v>
      </c>
      <c r="AD125" s="3">
        <v>2018</v>
      </c>
      <c r="AE125" s="3">
        <v>2019</v>
      </c>
      <c r="AF125" s="3">
        <v>2020</v>
      </c>
    </row>
    <row r="126" spans="1:32" ht="15" customHeight="1" x14ac:dyDescent="0.25">
      <c r="A126" s="3">
        <v>1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7"/>
      <c r="P126" s="38">
        <f>('Total WS'!V44*2000/(HH!P4*365))*7</f>
        <v>70.837005981596008</v>
      </c>
      <c r="Q126" s="38">
        <f>('Total WS'!W44*2000/(HH!Q4*365))*7</f>
        <v>67.743451197886301</v>
      </c>
      <c r="R126" s="38">
        <f>('Total WS'!X44*2000/(HH!R4*365))*7</f>
        <v>64.883680555555557</v>
      </c>
      <c r="S126" s="38">
        <f>('Total WS'!Y44*2000/(HH!S4*365))*7</f>
        <v>62.326943796545152</v>
      </c>
      <c r="T126" s="38">
        <f>('Total WS'!Z44*2000/(HH!T4*365))*7</f>
        <v>63.755732418118882</v>
      </c>
      <c r="U126" s="38">
        <f>('Total WS'!AA44*2000/(HH!U4*365))*7</f>
        <v>59.452220479895843</v>
      </c>
      <c r="V126" s="38">
        <f>('Total WS'!AB44*2000/(HH!V4*365))*7</f>
        <v>57.995216727246898</v>
      </c>
      <c r="W126" s="38">
        <f>('Total WS'!AC44*2000/(HH!W4*365))*7</f>
        <v>58.774528592045804</v>
      </c>
      <c r="X126" s="38">
        <f>('Total WS'!AD44*2000/(HH!X4*365))*7</f>
        <v>57.224746294269053</v>
      </c>
      <c r="Y126" s="38">
        <f>('Total WS'!AE44*2000/(HH!Y4*365))*7</f>
        <v>53.909645376209326</v>
      </c>
      <c r="Z126" s="38">
        <f>('Total WS'!AF44*2000/(HH!Z4*365))*7</f>
        <v>56.804174601439485</v>
      </c>
      <c r="AA126" s="38">
        <f>('Total WS'!AG44*2000/(HH!AA4*365))*7</f>
        <v>57.339813641799168</v>
      </c>
      <c r="AB126" s="38">
        <f>('Total WS'!AH44*2000/(HH!AB4*365))*7</f>
        <v>57.268984289476023</v>
      </c>
      <c r="AC126" s="38">
        <f>('Total WS'!AI44*2000/(HH!AC4*365))*7</f>
        <v>57.310495614323401</v>
      </c>
      <c r="AD126" s="38">
        <f>('Total WS'!AJ44*2000/(HH!AD4*365))*7</f>
        <v>58.342408050686089</v>
      </c>
      <c r="AE126" s="38">
        <f>('Total WS'!AK44*2000/(HH!AE4*365))*7</f>
        <v>56.082940969680898</v>
      </c>
      <c r="AF126" s="38">
        <f>('Total WS'!AL44*2000/(HH!AF4*365))*7</f>
        <v>54.482865181495313</v>
      </c>
    </row>
    <row r="127" spans="1:32" ht="15" customHeight="1" x14ac:dyDescent="0.25">
      <c r="A127" s="3">
        <v>2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7"/>
      <c r="P127" s="38">
        <f>('Total WS'!V45*2000/(HH!P5*365))*7</f>
        <v>79.469833071337661</v>
      </c>
      <c r="Q127" s="38">
        <f>('Total WS'!W45*2000/(HH!Q5*365))*7</f>
        <v>73.183927687667506</v>
      </c>
      <c r="R127" s="38">
        <f>('Total WS'!X45*2000/(HH!R5*365))*7</f>
        <v>74.398923545571776</v>
      </c>
      <c r="S127" s="38">
        <f>('Total WS'!Y45*2000/(HH!S5*365))*7</f>
        <v>72.014154940726172</v>
      </c>
      <c r="T127" s="38">
        <f>('Total WS'!Z45*2000/(HH!T5*365))*7</f>
        <v>70.941433932745412</v>
      </c>
      <c r="U127" s="38">
        <f>('Total WS'!AA45*2000/(HH!U5*365))*7</f>
        <v>65.795835392634999</v>
      </c>
      <c r="V127" s="38">
        <f>('Total WS'!AB45*2000/(HH!V5*365))*7</f>
        <v>63.666271902421755</v>
      </c>
      <c r="W127" s="38">
        <f>('Total WS'!AC45*2000/(HH!W5*365))*7</f>
        <v>64.352683584100603</v>
      </c>
      <c r="X127" s="38">
        <f>('Total WS'!AD45*2000/(HH!X5*365))*7</f>
        <v>61.898308256606029</v>
      </c>
      <c r="Y127" s="38">
        <f>('Total WS'!AE45*2000/(HH!Y5*365))*7</f>
        <v>60.155293561552938</v>
      </c>
      <c r="Z127" s="38">
        <f>('Total WS'!AF45*2000/(HH!Z5*365))*7</f>
        <v>58.935941559766569</v>
      </c>
      <c r="AA127" s="38">
        <f>('Total WS'!AG45*2000/(HH!AA5*365))*7</f>
        <v>59.170793698256361</v>
      </c>
      <c r="AB127" s="38">
        <f>('Total WS'!AH45*2000/(HH!AB5*365))*7</f>
        <v>58.858802326992929</v>
      </c>
      <c r="AC127" s="38">
        <f>('Total WS'!AI45*2000/(HH!AC5*365))*7</f>
        <v>58.046082534133951</v>
      </c>
      <c r="AD127" s="38">
        <f>('Total WS'!AJ45*2000/(HH!AD5*365))*7</f>
        <v>57.831246656935889</v>
      </c>
      <c r="AE127" s="38">
        <f>('Total WS'!AK45*2000/(HH!AE5*365))*7</f>
        <v>56.613495149158808</v>
      </c>
      <c r="AF127" s="38">
        <f>('Total WS'!AL45*2000/(HH!AF5*365))*7</f>
        <v>73.376080573760802</v>
      </c>
    </row>
    <row r="128" spans="1:32" ht="15" customHeight="1" x14ac:dyDescent="0.25">
      <c r="A128" s="3">
        <v>3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7"/>
      <c r="P128" s="38">
        <f>('Total WS'!V46*2000/(HH!P6*365))*7</f>
        <v>86.243653993071391</v>
      </c>
      <c r="Q128" s="38">
        <f>('Total WS'!W46*2000/(HH!Q6*365))*7</f>
        <v>85.661116965226554</v>
      </c>
      <c r="R128" s="38">
        <f>('Total WS'!X46*2000/(HH!R6*365))*7</f>
        <v>86.571055363901252</v>
      </c>
      <c r="S128" s="38">
        <f>('Total WS'!Y46*2000/(HH!S6*365))*7</f>
        <v>81.115316341226503</v>
      </c>
      <c r="T128" s="38">
        <f>('Total WS'!Z46*2000/(HH!T6*365))*7</f>
        <v>79.10838707215629</v>
      </c>
      <c r="U128" s="38">
        <f>('Total WS'!AA46*2000/(HH!U6*365))*7</f>
        <v>74.558349107657975</v>
      </c>
      <c r="V128" s="38">
        <f>('Total WS'!AB46*2000/(HH!V6*365))*7</f>
        <v>73.415750331878925</v>
      </c>
      <c r="W128" s="38">
        <f>('Total WS'!AC46*2000/(HH!W6*365))*7</f>
        <v>72.789181936269713</v>
      </c>
      <c r="X128" s="38">
        <f>('Total WS'!AD46*2000/(HH!X6*365))*7</f>
        <v>70.398057094325395</v>
      </c>
      <c r="Y128" s="38">
        <f>('Total WS'!AE46*2000/(HH!Y6*365))*7</f>
        <v>68.082878464071769</v>
      </c>
      <c r="Z128" s="38">
        <f>('Total WS'!AF46*2000/(HH!Z6*365))*7</f>
        <v>67.487353942415751</v>
      </c>
      <c r="AA128" s="38">
        <f>('Total WS'!AG46*2000/(HH!AA6*365))*7</f>
        <v>68.826968433591418</v>
      </c>
      <c r="AB128" s="38">
        <f>('Total WS'!AH46*2000/(HH!AB6*365))*7</f>
        <v>69.599767561491433</v>
      </c>
      <c r="AC128" s="38">
        <f>('Total WS'!AI46*2000/(HH!AC6*365))*7</f>
        <v>67.178398224638954</v>
      </c>
      <c r="AD128" s="38">
        <f>('Total WS'!AJ46*2000/(HH!AD6*365))*7</f>
        <v>68.693598936100969</v>
      </c>
      <c r="AE128" s="38">
        <f>('Total WS'!AK46*2000/(HH!AE6*365))*7</f>
        <v>65.225119264947011</v>
      </c>
      <c r="AF128" s="38">
        <f>('Total WS'!AL46*2000/(HH!AF6*365))*7</f>
        <v>74.668183063089828</v>
      </c>
    </row>
    <row r="129" spans="1:32" ht="15" customHeight="1" x14ac:dyDescent="0.25">
      <c r="A129" s="3">
        <v>4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7"/>
      <c r="P129" s="38">
        <f>('Total WS'!V47*2000/(HH!P7*365))*7</f>
        <v>79.843945756178144</v>
      </c>
      <c r="Q129" s="38">
        <f>('Total WS'!W47*2000/(HH!Q7*365))*7</f>
        <v>74.01961652069204</v>
      </c>
      <c r="R129" s="38">
        <f>('Total WS'!X47*2000/(HH!R7*365))*7</f>
        <v>73.978649975202231</v>
      </c>
      <c r="S129" s="38">
        <f>('Total WS'!Y47*2000/(HH!S7*365))*7</f>
        <v>71.259032981719244</v>
      </c>
      <c r="T129" s="38">
        <f>('Total WS'!Z47*2000/(HH!T7*365))*7</f>
        <v>67.921842630735682</v>
      </c>
      <c r="U129" s="38">
        <f>('Total WS'!AA47*2000/(HH!U7*365))*7</f>
        <v>64.912195585996969</v>
      </c>
      <c r="V129" s="38">
        <f>('Total WS'!AB47*2000/(HH!V7*365))*7</f>
        <v>67.301165811919304</v>
      </c>
      <c r="W129" s="38">
        <f>('Total WS'!AC47*2000/(HH!W7*365))*7</f>
        <v>63.48459414237324</v>
      </c>
      <c r="X129" s="38">
        <f>('Total WS'!AD47*2000/(HH!X7*365))*7</f>
        <v>61.49790729539604</v>
      </c>
      <c r="Y129" s="38">
        <f>('Total WS'!AE47*2000/(HH!Y7*365))*7</f>
        <v>59.627427675960547</v>
      </c>
      <c r="Z129" s="38">
        <f>('Total WS'!AF47*2000/(HH!Z7*365))*7</f>
        <v>61.030401694130106</v>
      </c>
      <c r="AA129" s="38">
        <f>('Total WS'!AG47*2000/(HH!AA7*365))*7</f>
        <v>61.093470206329236</v>
      </c>
      <c r="AB129" s="38">
        <f>('Total WS'!AH47*2000/(HH!AB7*365))*7</f>
        <v>63.59162574308607</v>
      </c>
      <c r="AC129" s="38">
        <f>('Total WS'!AI47*2000/(HH!AC7*365))*7</f>
        <v>62.45068805641948</v>
      </c>
      <c r="AD129" s="38">
        <f>('Total WS'!AJ47*2000/(HH!AD7*365))*7</f>
        <v>64.340063874152079</v>
      </c>
      <c r="AE129" s="38">
        <f>('Total WS'!AK47*2000/(HH!AE7*365))*7</f>
        <v>60.398013236284861</v>
      </c>
      <c r="AF129" s="38">
        <f>('Total WS'!AL47*2000/(HH!AF7*365))*7</f>
        <v>68.27757628958858</v>
      </c>
    </row>
    <row r="130" spans="1:32" ht="15" customHeight="1" x14ac:dyDescent="0.25">
      <c r="A130" s="3">
        <v>5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7"/>
      <c r="P130" s="38">
        <f>('Total WS'!V48*2000/(HH!P8*365))*7</f>
        <v>76.455873945159752</v>
      </c>
      <c r="Q130" s="38">
        <f>('Total WS'!W48*2000/(HH!Q8*365))*7</f>
        <v>75.745192581268057</v>
      </c>
      <c r="R130" s="38">
        <f>('Total WS'!X48*2000/(HH!R8*365))*7</f>
        <v>74.505734927337357</v>
      </c>
      <c r="S130" s="38">
        <f>('Total WS'!Y48*2000/(HH!S8*365))*7</f>
        <v>66.685794293498816</v>
      </c>
      <c r="T130" s="38">
        <f>('Total WS'!Z48*2000/(HH!T8*365))*7</f>
        <v>65.092176040042744</v>
      </c>
      <c r="U130" s="38">
        <f>('Total WS'!AA48*2000/(HH!U8*365))*7</f>
        <v>60.854752289703598</v>
      </c>
      <c r="V130" s="38">
        <f>('Total WS'!AB48*2000/(HH!V8*365))*7</f>
        <v>59.614164662126804</v>
      </c>
      <c r="W130" s="38">
        <f>('Total WS'!AC48*2000/(HH!W8*365))*7</f>
        <v>59.396401992117354</v>
      </c>
      <c r="X130" s="38">
        <f>('Total WS'!AD48*2000/(HH!X8*365))*7</f>
        <v>57.50212513070494</v>
      </c>
      <c r="Y130" s="38">
        <f>('Total WS'!AE48*2000/(HH!Y8*365))*7</f>
        <v>53.355056406124092</v>
      </c>
      <c r="Z130" s="38">
        <f>('Total WS'!AF48*2000/(HH!Z8*365))*7</f>
        <v>54.084357657471287</v>
      </c>
      <c r="AA130" s="38">
        <f>('Total WS'!AG48*2000/(HH!AA8*365))*7</f>
        <v>55.23634833444796</v>
      </c>
      <c r="AB130" s="38">
        <f>('Total WS'!AH48*2000/(HH!AB8*365))*7</f>
        <v>56.270546074829987</v>
      </c>
      <c r="AC130" s="38">
        <f>('Total WS'!AI48*2000/(HH!AC8*365))*7</f>
        <v>56.278926588658095</v>
      </c>
      <c r="AD130" s="38">
        <f>('Total WS'!AJ48*2000/(HH!AD8*365))*7</f>
        <v>78.172024309694564</v>
      </c>
      <c r="AE130" s="38">
        <f>('Total WS'!AK48*2000/(HH!AE8*365))*7</f>
        <v>56.444346839954633</v>
      </c>
      <c r="AF130" s="38">
        <f>('Total WS'!AL48*2000/(HH!AF8*365))*7</f>
        <v>67.017061315111619</v>
      </c>
    </row>
    <row r="131" spans="1:32" ht="15" customHeight="1" x14ac:dyDescent="0.25">
      <c r="A131" s="3">
        <v>6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7"/>
      <c r="P131" s="38">
        <f>('Total WS'!V49*2000/(HH!P9*365))*7</f>
        <v>72.494390981273739</v>
      </c>
      <c r="Q131" s="38">
        <f>('Total WS'!W49*2000/(HH!Q9*365))*7</f>
        <v>71.531610945615228</v>
      </c>
      <c r="R131" s="38">
        <f>('Total WS'!X49*2000/(HH!R9*365))*7</f>
        <v>72.848828202801698</v>
      </c>
      <c r="S131" s="38">
        <f>('Total WS'!Y49*2000/(HH!S9*365))*7</f>
        <v>67.740200677756562</v>
      </c>
      <c r="T131" s="38">
        <f>('Total WS'!Z49*2000/(HH!T9*365))*7</f>
        <v>68.254825403127967</v>
      </c>
      <c r="U131" s="38">
        <f>('Total WS'!AA49*2000/(HH!U9*365))*7</f>
        <v>64.036997260273978</v>
      </c>
      <c r="V131" s="38">
        <f>('Total WS'!AB49*2000/(HH!V9*365))*7</f>
        <v>63.45763083948016</v>
      </c>
      <c r="W131" s="38">
        <f>('Total WS'!AC49*2000/(HH!W9*365))*7</f>
        <v>62.937169970153818</v>
      </c>
      <c r="X131" s="38">
        <f>('Total WS'!AD49*2000/(HH!X9*365))*7</f>
        <v>62.844063197514124</v>
      </c>
      <c r="Y131" s="38">
        <f>('Total WS'!AE49*2000/(HH!Y9*365))*7</f>
        <v>59.657475038350782</v>
      </c>
      <c r="Z131" s="38">
        <f>('Total WS'!AF49*2000/(HH!Z9*365))*7</f>
        <v>61.00287316123061</v>
      </c>
      <c r="AA131" s="38">
        <f>('Total WS'!AG49*2000/(HH!AA9*365))*7</f>
        <v>63.307262569832403</v>
      </c>
      <c r="AB131" s="38">
        <f>('Total WS'!AH49*2000/(HH!AB9*365))*7</f>
        <v>63.107800366460182</v>
      </c>
      <c r="AC131" s="38">
        <f>('Total WS'!AI49*2000/(HH!AC9*365))*7</f>
        <v>64.709354084261122</v>
      </c>
      <c r="AD131" s="38">
        <f>('Total WS'!AJ49*2000/(HH!AD9*365))*7</f>
        <v>65.954081850381939</v>
      </c>
      <c r="AE131" s="38">
        <f>('Total WS'!AK49*2000/(HH!AE9*365))*7</f>
        <v>65.523176975231763</v>
      </c>
      <c r="AF131" s="38">
        <f>('Total WS'!AL49*2000/(HH!AF9*365))*7</f>
        <v>81.487462451266552</v>
      </c>
    </row>
    <row r="132" spans="1:32" ht="15" customHeight="1" x14ac:dyDescent="0.25">
      <c r="A132" s="3">
        <v>7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7"/>
      <c r="P132" s="38">
        <f>('Total WS'!V50*2000/(HH!P10*365))*7</f>
        <v>71.847191249867279</v>
      </c>
      <c r="Q132" s="38">
        <f>('Total WS'!W50*2000/(HH!Q10*365))*7</f>
        <v>68.452844207104718</v>
      </c>
      <c r="R132" s="38">
        <f>('Total WS'!X50*2000/(HH!R10*365))*7</f>
        <v>73.495012956372477</v>
      </c>
      <c r="S132" s="38">
        <f>('Total WS'!Y50*2000/(HH!S10*365))*7</f>
        <v>68.579597192675507</v>
      </c>
      <c r="T132" s="38">
        <f>('Total WS'!Z50*2000/(HH!T10*365))*7</f>
        <v>67.291037901531553</v>
      </c>
      <c r="U132" s="38">
        <f>('Total WS'!AA50*2000/(HH!U10*365))*7</f>
        <v>67.54489001994817</v>
      </c>
      <c r="V132" s="38">
        <f>('Total WS'!AB50*2000/(HH!V10*365))*7</f>
        <v>66.256145164390205</v>
      </c>
      <c r="W132" s="38">
        <f>('Total WS'!AC50*2000/(HH!W10*365))*7</f>
        <v>67.39295328109111</v>
      </c>
      <c r="X132" s="38">
        <f>('Total WS'!AD50*2000/(HH!X10*365))*7</f>
        <v>66.808398636118937</v>
      </c>
      <c r="Y132" s="38">
        <f>('Total WS'!AE50*2000/(HH!Y10*365))*7</f>
        <v>60.766424113732299</v>
      </c>
      <c r="Z132" s="38">
        <f>('Total WS'!AF50*2000/(HH!Z10*365))*7</f>
        <v>62.08746521895457</v>
      </c>
      <c r="AA132" s="38">
        <f>('Total WS'!AG50*2000/(HH!AA10*365))*7</f>
        <v>39.449095162903753</v>
      </c>
      <c r="AB132" s="38">
        <f>('Total WS'!AH50*2000/(HH!AB10*365))*7</f>
        <v>63.848590589752277</v>
      </c>
      <c r="AC132" s="38">
        <f>('Total WS'!AI50*2000/(HH!AC10*365))*7</f>
        <v>63.127657786368594</v>
      </c>
      <c r="AD132" s="38">
        <f>('Total WS'!AJ50*2000/(HH!AD10*365))*7</f>
        <v>62.178878849703679</v>
      </c>
      <c r="AE132" s="38">
        <f>('Total WS'!AK50*2000/(HH!AE10*365))*7</f>
        <v>59.183343917263898</v>
      </c>
      <c r="AF132" s="38">
        <f>('Total WS'!AL50*2000/(HH!AF10*365))*7</f>
        <v>71.063000744842782</v>
      </c>
    </row>
    <row r="133" spans="1:32" ht="15" customHeight="1" x14ac:dyDescent="0.25">
      <c r="A133" s="3">
        <v>8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7"/>
      <c r="P133" s="38">
        <f>('Total WS'!V51*2000/(HH!P11*365))*7</f>
        <v>93.201573272370538</v>
      </c>
      <c r="Q133" s="38">
        <f>('Total WS'!W51*2000/(HH!Q11*365))*7</f>
        <v>97.452045820639029</v>
      </c>
      <c r="R133" s="38">
        <f>('Total WS'!X51*2000/(HH!R11*365))*7</f>
        <v>89.574579935588616</v>
      </c>
      <c r="S133" s="38">
        <f>('Total WS'!Y51*2000/(HH!S11*365))*7</f>
        <v>84.892932508315752</v>
      </c>
      <c r="T133" s="38">
        <f>('Total WS'!Z51*2000/(HH!T11*365))*7</f>
        <v>79.498158017096472</v>
      </c>
      <c r="U133" s="38">
        <f>('Total WS'!AA51*2000/(HH!U11*365))*7</f>
        <v>67.655393416612654</v>
      </c>
      <c r="V133" s="38">
        <f>('Total WS'!AB51*2000/(HH!V11*365))*7</f>
        <v>64.30111965972354</v>
      </c>
      <c r="W133" s="38">
        <f>('Total WS'!AC51*2000/(HH!W11*365))*7</f>
        <v>65.685337954629702</v>
      </c>
      <c r="X133" s="38">
        <f>('Total WS'!AD51*2000/(HH!X11*365))*7</f>
        <v>71.632009845890408</v>
      </c>
      <c r="Y133" s="38">
        <f>('Total WS'!AE51*2000/(HH!Y11*365))*7</f>
        <v>65.492710611831683</v>
      </c>
      <c r="Z133" s="38">
        <f>('Total WS'!AF51*2000/(HH!Z11*365))*7</f>
        <v>65.064898859061714</v>
      </c>
      <c r="AA133" s="38">
        <f>('Total WS'!AG51*2000/(HH!AA11*365))*7</f>
        <v>65.81533372858614</v>
      </c>
      <c r="AB133" s="38">
        <f>('Total WS'!AH51*2000/(HH!AB11*365))*7</f>
        <v>69.344255434710021</v>
      </c>
      <c r="AC133" s="38">
        <f>('Total WS'!AI51*2000/(HH!AC11*365))*7</f>
        <v>63.120443454942368</v>
      </c>
      <c r="AD133" s="38">
        <f>('Total WS'!AJ51*2000/(HH!AD11*365))*7</f>
        <v>64.73610360642698</v>
      </c>
      <c r="AE133" s="38">
        <f>('Total WS'!AK51*2000/(HH!AE11*365))*7</f>
        <v>61.440924386853141</v>
      </c>
      <c r="AF133" s="38">
        <f>('Total WS'!AL51*2000/(HH!AF11*365))*7</f>
        <v>68.848407301901545</v>
      </c>
    </row>
    <row r="134" spans="1:32" ht="15" customHeight="1" x14ac:dyDescent="0.25">
      <c r="A134" s="3">
        <v>9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7"/>
      <c r="P134" s="38">
        <f>('Total WS'!V52*2000/(HH!P12*365))*7</f>
        <v>95.432942513608907</v>
      </c>
      <c r="Q134" s="38">
        <f>('Total WS'!W52*2000/(HH!Q12*365))*7</f>
        <v>79.80987961809879</v>
      </c>
      <c r="R134" s="38">
        <f>('Total WS'!X52*2000/(HH!R12*365))*7</f>
        <v>74.028426679607932</v>
      </c>
      <c r="S134" s="38">
        <f>('Total WS'!Y52*2000/(HH!S12*365))*7</f>
        <v>72.41516936886886</v>
      </c>
      <c r="T134" s="38">
        <f>('Total WS'!Z52*2000/(HH!T12*365))*7</f>
        <v>71.537726056636586</v>
      </c>
      <c r="U134" s="38">
        <f>('Total WS'!AA52*2000/(HH!U12*365))*7</f>
        <v>73.018938702826574</v>
      </c>
      <c r="V134" s="38">
        <f>('Total WS'!AB52*2000/(HH!V12*365))*7</f>
        <v>72.356441713313998</v>
      </c>
      <c r="W134" s="38">
        <f>('Total WS'!AC52*2000/(HH!W12*365))*7</f>
        <v>72.601748233904644</v>
      </c>
      <c r="X134" s="38">
        <f>('Total WS'!AD52*2000/(HH!X12*365))*7</f>
        <v>72.222737683633127</v>
      </c>
      <c r="Y134" s="38">
        <f>('Total WS'!AE52*2000/(HH!Y12*365))*7</f>
        <v>66.062738758902725</v>
      </c>
      <c r="Z134" s="38">
        <f>('Total WS'!AF52*2000/(HH!Z12*365))*7</f>
        <v>63.467670956972782</v>
      </c>
      <c r="AA134" s="38">
        <f>('Total WS'!AG52*2000/(HH!AA12*365))*7</f>
        <v>66.178665112212187</v>
      </c>
      <c r="AB134" s="38">
        <f>('Total WS'!AH52*2000/(HH!AB12*365))*7</f>
        <v>66.836938363427706</v>
      </c>
      <c r="AC134" s="38">
        <f>('Total WS'!AI52*2000/(HH!AC12*365))*7</f>
        <v>63.10252343186734</v>
      </c>
      <c r="AD134" s="38">
        <f>('Total WS'!AJ52*2000/(HH!AD12*365))*7</f>
        <v>70.387223790183796</v>
      </c>
      <c r="AE134" s="38">
        <f>('Total WS'!AK52*2000/(HH!AE12*365))*7</f>
        <v>66.024372976651165</v>
      </c>
      <c r="AF134" s="38">
        <f>('Total WS'!AL52*2000/(HH!AF12*365))*7</f>
        <v>73.780918048546013</v>
      </c>
    </row>
    <row r="135" spans="1:32" ht="15" customHeight="1" x14ac:dyDescent="0.25">
      <c r="A135" s="3">
        <v>10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7"/>
      <c r="P135" s="38">
        <f>('Total WS'!V53*2000/(HH!P13*365))*7</f>
        <v>87.83432062199185</v>
      </c>
      <c r="Q135" s="38">
        <f>('Total WS'!W53*2000/(HH!Q13*365))*7</f>
        <v>85.615948954481027</v>
      </c>
      <c r="R135" s="38">
        <f>('Total WS'!X53*2000/(HH!R13*365))*7</f>
        <v>87.882546333601908</v>
      </c>
      <c r="S135" s="38">
        <f>('Total WS'!Y53*2000/(HH!S13*365))*7</f>
        <v>83.147041141781955</v>
      </c>
      <c r="T135" s="38">
        <f>('Total WS'!Z53*2000/(HH!T13*365))*7</f>
        <v>82.626543902986754</v>
      </c>
      <c r="U135" s="38">
        <f>('Total WS'!AA53*2000/(HH!U13*365))*7</f>
        <v>73.050371623939441</v>
      </c>
      <c r="V135" s="38">
        <f>('Total WS'!AB53*2000/(HH!V13*365))*7</f>
        <v>75.720500361453503</v>
      </c>
      <c r="W135" s="38">
        <f>('Total WS'!AC53*2000/(HH!W13*365))*7</f>
        <v>75.256101243583046</v>
      </c>
      <c r="X135" s="38">
        <f>('Total WS'!AD53*2000/(HH!X13*365))*7</f>
        <v>73.685997922092199</v>
      </c>
      <c r="Y135" s="38">
        <f>('Total WS'!AE53*2000/(HH!Y13*365))*7</f>
        <v>70.553087406438067</v>
      </c>
      <c r="Z135" s="38">
        <f>('Total WS'!AF53*2000/(HH!Z13*365))*7</f>
        <v>70.226806476673701</v>
      </c>
      <c r="AA135" s="38">
        <f>('Total WS'!AG53*2000/(HH!AA13*365))*7</f>
        <v>73.069067535842095</v>
      </c>
      <c r="AB135" s="38">
        <f>('Total WS'!AH53*2000/(HH!AB13*365))*7</f>
        <v>79.093782929399381</v>
      </c>
      <c r="AC135" s="38">
        <f>('Total WS'!AI53*2000/(HH!AC13*365))*7</f>
        <v>76.372328503434545</v>
      </c>
      <c r="AD135" s="38">
        <f>('Total WS'!AJ53*2000/(HH!AD13*365))*7</f>
        <v>72.148474340888029</v>
      </c>
      <c r="AE135" s="38">
        <f>('Total WS'!AK53*2000/(HH!AE13*365))*7</f>
        <v>62.281682472778357</v>
      </c>
      <c r="AF135" s="38">
        <f>('Total WS'!AL53*2000/(HH!AF13*365))*7</f>
        <v>59.717266594391511</v>
      </c>
    </row>
    <row r="136" spans="1:32" ht="15" customHeight="1" x14ac:dyDescent="0.25">
      <c r="A136" s="3">
        <v>11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7"/>
      <c r="P136" s="38">
        <f>('Total WS'!V54*2000/(HH!P14*365))*7</f>
        <v>97.431147439978659</v>
      </c>
      <c r="Q136" s="38">
        <f>('Total WS'!W54*2000/(HH!Q14*365))*7</f>
        <v>96.204062756117551</v>
      </c>
      <c r="R136" s="38">
        <f>('Total WS'!X54*2000/(HH!R14*365))*7</f>
        <v>89.860602318319735</v>
      </c>
      <c r="S136" s="38">
        <f>('Total WS'!Y54*2000/(HH!S14*365))*7</f>
        <v>85.78632708401517</v>
      </c>
      <c r="T136" s="38">
        <f>('Total WS'!Z54*2000/(HH!T14*365))*7</f>
        <v>73.496381108157848</v>
      </c>
      <c r="U136" s="38">
        <f>('Total WS'!AA54*2000/(HH!U14*365))*7</f>
        <v>73.990505321402168</v>
      </c>
      <c r="V136" s="38">
        <f>('Total WS'!AB54*2000/(HH!V14*365))*7</f>
        <v>72.371156659648449</v>
      </c>
      <c r="W136" s="38">
        <f>('Total WS'!AC54*2000/(HH!W14*365))*7</f>
        <v>72.012125986549378</v>
      </c>
      <c r="X136" s="38">
        <f>('Total WS'!AD54*2000/(HH!X14*365))*7</f>
        <v>71.844084046256924</v>
      </c>
      <c r="Y136" s="38">
        <f>('Total WS'!AE54*2000/(HH!Y14*365))*7</f>
        <v>66.929373317303614</v>
      </c>
      <c r="Z136" s="38">
        <f>('Total WS'!AF54*2000/(HH!Z14*365))*7</f>
        <v>67.980767710533172</v>
      </c>
      <c r="AA136" s="38">
        <f>('Total WS'!AG54*2000/(HH!AA14*365))*7</f>
        <v>70.735384480721251</v>
      </c>
      <c r="AB136" s="38">
        <f>('Total WS'!AH54*2000/(HH!AB14*365))*7</f>
        <v>70.354610509098336</v>
      </c>
      <c r="AC136" s="38">
        <f>('Total WS'!AI54*2000/(HH!AC14*365))*7</f>
        <v>67.918244078291551</v>
      </c>
      <c r="AD136" s="38">
        <f>('Total WS'!AJ54*2000/(HH!AD14*365))*7</f>
        <v>67.46193410398736</v>
      </c>
      <c r="AE136" s="38">
        <f>('Total WS'!AK54*2000/(HH!AE14*365))*7</f>
        <v>66.661744415010418</v>
      </c>
      <c r="AF136" s="38">
        <f>('Total WS'!AL54*2000/(HH!AF14*365))*7</f>
        <v>91.415260953243518</v>
      </c>
    </row>
    <row r="137" spans="1:32" ht="15" customHeight="1" x14ac:dyDescent="0.25">
      <c r="A137" s="3">
        <v>12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7"/>
      <c r="P137" s="38">
        <f>('Total WS'!V55*2000/(HH!P15*365))*7</f>
        <v>100.02545145545379</v>
      </c>
      <c r="Q137" s="38">
        <f>('Total WS'!W55*2000/(HH!Q15*365))*7</f>
        <v>96.393131807250668</v>
      </c>
      <c r="R137" s="38">
        <f>('Total WS'!X55*2000/(HH!R15*365))*7</f>
        <v>95.064507796451721</v>
      </c>
      <c r="S137" s="38">
        <f>('Total WS'!Y55*2000/(HH!S15*365))*7</f>
        <v>88.409466892927696</v>
      </c>
      <c r="T137" s="38">
        <f>('Total WS'!Z55*2000/(HH!T15*365))*7</f>
        <v>84.214262305826836</v>
      </c>
      <c r="U137" s="38">
        <f>('Total WS'!AA55*2000/(HH!U15*365))*7</f>
        <v>66.542324834502196</v>
      </c>
      <c r="V137" s="38">
        <f>('Total WS'!AB55*2000/(HH!V15*365))*7</f>
        <v>66.735940879596242</v>
      </c>
      <c r="W137" s="38">
        <f>('Total WS'!AC55*2000/(HH!W15*365))*7</f>
        <v>66.31154552008914</v>
      </c>
      <c r="X137" s="38">
        <f>('Total WS'!AD55*2000/(HH!X15*365))*7</f>
        <v>66.829193157239303</v>
      </c>
      <c r="Y137" s="38">
        <f>('Total WS'!AE55*2000/(HH!Y15*365))*7</f>
        <v>62.280309463709465</v>
      </c>
      <c r="Z137" s="38">
        <f>('Total WS'!AF55*2000/(HH!Z15*365))*7</f>
        <v>65.034922520297897</v>
      </c>
      <c r="AA137" s="38">
        <f>('Total WS'!AG55*2000/(HH!AA15*365))*7</f>
        <v>65.843372852550317</v>
      </c>
      <c r="AB137" s="38">
        <f>('Total WS'!AH55*2000/(HH!AB15*365))*7</f>
        <v>69.307088549518241</v>
      </c>
      <c r="AC137" s="38">
        <f>('Total WS'!AI55*2000/(HH!AC15*365))*7</f>
        <v>68.195601157015773</v>
      </c>
      <c r="AD137" s="38">
        <f>('Total WS'!AJ55*2000/(HH!AD15*365))*7</f>
        <v>67.305794971289714</v>
      </c>
      <c r="AE137" s="38">
        <f>('Total WS'!AK55*2000/(HH!AE15*365))*7</f>
        <v>70.250722634158606</v>
      </c>
      <c r="AF137" s="38">
        <f>('Total WS'!AL55*2000/(HH!AF15*365))*7</f>
        <v>77.566580208206631</v>
      </c>
    </row>
    <row r="138" spans="1:32" ht="15" customHeight="1" x14ac:dyDescent="0.25">
      <c r="A138" s="3">
        <v>13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7"/>
      <c r="P138" s="38">
        <f>('Total WS'!V56*2000/(HH!P16*365))*7</f>
        <v>92.670495763423105</v>
      </c>
      <c r="Q138" s="38">
        <f>('Total WS'!W56*2000/(HH!Q16*365))*7</f>
        <v>84.988106982551813</v>
      </c>
      <c r="R138" s="38">
        <f>('Total WS'!X56*2000/(HH!R16*365))*7</f>
        <v>84.56438501778311</v>
      </c>
      <c r="S138" s="38">
        <f>('Total WS'!Y56*2000/(HH!S16*365))*7</f>
        <v>77.420701041125</v>
      </c>
      <c r="T138" s="38">
        <f>('Total WS'!Z56*2000/(HH!T16*365))*7</f>
        <v>75.732160895316298</v>
      </c>
      <c r="U138" s="38">
        <f>('Total WS'!AA56*2000/(HH!U16*365))*7</f>
        <v>78.560139529813597</v>
      </c>
      <c r="V138" s="38">
        <f>('Total WS'!AB56*2000/(HH!V16*365))*7</f>
        <v>79.944435567047748</v>
      </c>
      <c r="W138" s="38">
        <f>('Total WS'!AC56*2000/(HH!W16*365))*7</f>
        <v>73.386975406383002</v>
      </c>
      <c r="X138" s="38">
        <f>('Total WS'!AD56*2000/(HH!X16*365))*7</f>
        <v>71.763267376966013</v>
      </c>
      <c r="Y138" s="38">
        <f>('Total WS'!AE56*2000/(HH!Y16*365))*7</f>
        <v>68.378536151958656</v>
      </c>
      <c r="Z138" s="38">
        <f>('Total WS'!AF56*2000/(HH!Z16*365))*7</f>
        <v>70.630338258131118</v>
      </c>
      <c r="AA138" s="38">
        <f>('Total WS'!AG56*2000/(HH!AA16*365))*7</f>
        <v>72.372851345833496</v>
      </c>
      <c r="AB138" s="38">
        <f>('Total WS'!AH56*2000/(HH!AB16*365))*7</f>
        <v>72.624241373331017</v>
      </c>
      <c r="AC138" s="38">
        <f>('Total WS'!AI56*2000/(HH!AC16*365))*7</f>
        <v>70.490485419327001</v>
      </c>
      <c r="AD138" s="38">
        <f>('Total WS'!AJ56*2000/(HH!AD16*365))*7</f>
        <v>72.788399221173563</v>
      </c>
      <c r="AE138" s="38">
        <f>('Total WS'!AK56*2000/(HH!AE16*365))*7</f>
        <v>68.932891948418899</v>
      </c>
      <c r="AF138" s="38">
        <f>('Total WS'!AL56*2000/(HH!AF16*365))*7</f>
        <v>81.565549829069582</v>
      </c>
    </row>
    <row r="139" spans="1:32" ht="15" customHeight="1" x14ac:dyDescent="0.25">
      <c r="A139" s="3">
        <v>14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7"/>
      <c r="P139" s="38">
        <f>('Total WS'!V57*2000/(HH!P17*365))*7</f>
        <v>88.070878867169469</v>
      </c>
      <c r="Q139" s="38">
        <f>('Total WS'!W57*2000/(HH!Q17*365))*7</f>
        <v>86.837429173089049</v>
      </c>
      <c r="R139" s="38">
        <f>('Total WS'!X57*2000/(HH!R17*365))*7</f>
        <v>84.672860704454607</v>
      </c>
      <c r="S139" s="38">
        <f>('Total WS'!Y57*2000/(HH!S17*365))*7</f>
        <v>79.995779239132474</v>
      </c>
      <c r="T139" s="38">
        <f>('Total WS'!Z57*2000/(HH!T17*365))*7</f>
        <v>84.84329475395586</v>
      </c>
      <c r="U139" s="38">
        <f>('Total WS'!AA57*2000/(HH!U17*365))*7</f>
        <v>72.628706305978042</v>
      </c>
      <c r="V139" s="38">
        <f>('Total WS'!AB57*2000/(HH!V17*365))*7</f>
        <v>72.7054995223275</v>
      </c>
      <c r="W139" s="38">
        <f>('Total WS'!AC57*2000/(HH!W17*365))*7</f>
        <v>72.509973564047087</v>
      </c>
      <c r="X139" s="38">
        <f>('Total WS'!AD57*2000/(HH!X17*365))*7</f>
        <v>70.02181534865602</v>
      </c>
      <c r="Y139" s="38">
        <f>('Total WS'!AE57*2000/(HH!Y17*365))*7</f>
        <v>67.704361183272624</v>
      </c>
      <c r="Z139" s="38">
        <f>('Total WS'!AF57*2000/(HH!Z17*365))*7</f>
        <v>67.410332050641458</v>
      </c>
      <c r="AA139" s="38">
        <f>('Total WS'!AG57*2000/(HH!AA17*365))*7</f>
        <v>71.604275971316326</v>
      </c>
      <c r="AB139" s="38">
        <f>('Total WS'!AH57*2000/(HH!AB17*365))*7</f>
        <v>71.740734059824078</v>
      </c>
      <c r="AC139" s="38">
        <f>('Total WS'!AI57*2000/(HH!AC17*365))*7</f>
        <v>69.805583770280279</v>
      </c>
      <c r="AD139" s="38">
        <f>('Total WS'!AJ57*2000/(HH!AD17*365))*7</f>
        <v>70.214173309599374</v>
      </c>
      <c r="AE139" s="38">
        <f>('Total WS'!AK57*2000/(HH!AE17*365))*7</f>
        <v>72.220582011128215</v>
      </c>
      <c r="AF139" s="38">
        <f>('Total WS'!AL57*2000/(HH!AF17*365))*7</f>
        <v>82.239300363748939</v>
      </c>
    </row>
    <row r="140" spans="1:32" ht="15" customHeight="1" x14ac:dyDescent="0.25">
      <c r="A140" s="3">
        <v>15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7"/>
      <c r="P140" s="38">
        <f>('Total WS'!V58*2000/(HH!P18*365))*7</f>
        <v>89.237980039749544</v>
      </c>
      <c r="Q140" s="38">
        <f>('Total WS'!W58*2000/(HH!Q18*365))*7</f>
        <v>87.329395346091744</v>
      </c>
      <c r="R140" s="38">
        <f>('Total WS'!X58*2000/(HH!R18*365))*7</f>
        <v>81.696285628160894</v>
      </c>
      <c r="S140" s="38">
        <f>('Total WS'!Y58*2000/(HH!S18*365))*7</f>
        <v>79.598472939591275</v>
      </c>
      <c r="T140" s="38">
        <f>('Total WS'!Z58*2000/(HH!T18*365))*7</f>
        <v>77.014370497555149</v>
      </c>
      <c r="U140" s="38">
        <f>('Total WS'!AA58*2000/(HH!U18*365))*7</f>
        <v>74.929282320786939</v>
      </c>
      <c r="V140" s="38">
        <f>('Total WS'!AB58*2000/(HH!V18*365))*7</f>
        <v>71.742437687535855</v>
      </c>
      <c r="W140" s="38">
        <f>('Total WS'!AC58*2000/(HH!W18*365))*7</f>
        <v>71.354898123633006</v>
      </c>
      <c r="X140" s="38">
        <f>('Total WS'!AD58*2000/(HH!X18*365))*7</f>
        <v>71.618469602964964</v>
      </c>
      <c r="Y140" s="38">
        <f>('Total WS'!AE58*2000/(HH!Y18*365))*7</f>
        <v>67.840155819905675</v>
      </c>
      <c r="Z140" s="38">
        <f>('Total WS'!AF58*2000/(HH!Z18*365))*7</f>
        <v>69.328401236776827</v>
      </c>
      <c r="AA140" s="38">
        <f>('Total WS'!AG58*2000/(HH!AA18*365))*7</f>
        <v>69.906132833967717</v>
      </c>
      <c r="AB140" s="38">
        <f>('Total WS'!AH58*2000/(HH!AB18*365))*7</f>
        <v>71.012110383164583</v>
      </c>
      <c r="AC140" s="38">
        <f>('Total WS'!AI58*2000/(HH!AC18*365))*7</f>
        <v>71.910060070371628</v>
      </c>
      <c r="AD140" s="38">
        <f>('Total WS'!AJ58*2000/(HH!AD18*365))*7</f>
        <v>74.258282230280003</v>
      </c>
      <c r="AE140" s="38">
        <f>('Total WS'!AK58*2000/(HH!AE18*365))*7</f>
        <v>72.317118388304237</v>
      </c>
      <c r="AF140" s="38">
        <f>('Total WS'!AL58*2000/(HH!AF18*365))*7</f>
        <v>78.067433998397604</v>
      </c>
    </row>
    <row r="141" spans="1:32" ht="15" customHeight="1" x14ac:dyDescent="0.25">
      <c r="A141" s="3">
        <v>16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7"/>
      <c r="P141" s="38">
        <f>('Total WS'!V59*2000/(HH!P19*365))*7</f>
        <v>79.338668113386689</v>
      </c>
      <c r="Q141" s="38">
        <f>('Total WS'!W59*2000/(HH!Q19*365))*7</f>
        <v>78.376196381743995</v>
      </c>
      <c r="R141" s="38">
        <f>('Total WS'!X59*2000/(HH!R19*365))*7</f>
        <v>77.096149224483767</v>
      </c>
      <c r="S141" s="38">
        <f>('Total WS'!Y59*2000/(HH!S19*365))*7</f>
        <v>64.498557561462377</v>
      </c>
      <c r="T141" s="38">
        <f>('Total WS'!Z59*2000/(HH!T19*365))*7</f>
        <v>59.599217738503754</v>
      </c>
      <c r="U141" s="38">
        <f>('Total WS'!AA59*2000/(HH!U19*365))*7</f>
        <v>67.842767495360434</v>
      </c>
      <c r="V141" s="38">
        <f>('Total WS'!AB59*2000/(HH!V19*365))*7</f>
        <v>68.346294844547955</v>
      </c>
      <c r="W141" s="38">
        <f>('Total WS'!AC59*2000/(HH!W19*365))*7</f>
        <v>68.456826024231518</v>
      </c>
      <c r="X141" s="38">
        <f>('Total WS'!AD59*2000/(HH!X19*365))*7</f>
        <v>67.861013436152248</v>
      </c>
      <c r="Y141" s="38">
        <f>('Total WS'!AE59*2000/(HH!Y19*365))*7</f>
        <v>67.123911754610418</v>
      </c>
      <c r="Z141" s="38">
        <f>('Total WS'!AF59*2000/(HH!Z19*365))*7</f>
        <v>66.496208693481449</v>
      </c>
      <c r="AA141" s="38">
        <f>('Total WS'!AG59*2000/(HH!AA19*365))*7</f>
        <v>68.402459424024599</v>
      </c>
      <c r="AB141" s="38">
        <f>('Total WS'!AH59*2000/(HH!AB19*365))*7</f>
        <v>70.651852454055614</v>
      </c>
      <c r="AC141" s="38">
        <f>('Total WS'!AI59*2000/(HH!AC19*365))*7</f>
        <v>69.415833551250856</v>
      </c>
      <c r="AD141" s="38">
        <f>('Total WS'!AJ59*2000/(HH!AD19*365))*7</f>
        <v>71.622926027397256</v>
      </c>
      <c r="AE141" s="38">
        <f>('Total WS'!AK59*2000/(HH!AE19*365))*7</f>
        <v>69.230390776919762</v>
      </c>
      <c r="AF141" s="38">
        <f>('Total WS'!AL59*2000/(HH!AF19*365))*7</f>
        <v>77.2865843138608</v>
      </c>
    </row>
    <row r="142" spans="1:32" ht="15" customHeight="1" x14ac:dyDescent="0.25">
      <c r="A142" s="3">
        <v>17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7"/>
      <c r="P142" s="38">
        <f>('Total WS'!V60*2000/(HH!P20*365))*7</f>
        <v>93.710845305713335</v>
      </c>
      <c r="Q142" s="38">
        <f>('Total WS'!W60*2000/(HH!Q20*365))*7</f>
        <v>92.802319768023182</v>
      </c>
      <c r="R142" s="38">
        <f>('Total WS'!X60*2000/(HH!R20*365))*7</f>
        <v>91.234833659491187</v>
      </c>
      <c r="S142" s="38">
        <f>('Total WS'!Y60*2000/(HH!S20*365))*7</f>
        <v>83.153853322150781</v>
      </c>
      <c r="T142" s="38">
        <f>('Total WS'!Z60*2000/(HH!T20*365))*7</f>
        <v>78.446593292624158</v>
      </c>
      <c r="U142" s="38">
        <f>('Total WS'!AA60*2000/(HH!U20*365))*7</f>
        <v>73.422263598882822</v>
      </c>
      <c r="V142" s="38">
        <f>('Total WS'!AB60*2000/(HH!V20*365))*7</f>
        <v>70.078043299770968</v>
      </c>
      <c r="W142" s="38">
        <f>('Total WS'!AC60*2000/(HH!W20*365))*7</f>
        <v>69.623106155224477</v>
      </c>
      <c r="X142" s="38">
        <f>('Total WS'!AD60*2000/(HH!X20*365))*7</f>
        <v>67.866531634774262</v>
      </c>
      <c r="Y142" s="38">
        <f>('Total WS'!AE60*2000/(HH!Y20*365))*7</f>
        <v>62.870912543365428</v>
      </c>
      <c r="Z142" s="38">
        <f>('Total WS'!AF60*2000/(HH!Z20*365))*7</f>
        <v>64.459623815142734</v>
      </c>
      <c r="AA142" s="38">
        <f>('Total WS'!AG60*2000/(HH!AA20*365))*7</f>
        <v>66.167596204691264</v>
      </c>
      <c r="AB142" s="38">
        <f>('Total WS'!AH60*2000/(HH!AB20*365))*7</f>
        <v>66.03670023490011</v>
      </c>
      <c r="AC142" s="38">
        <f>('Total WS'!AI60*2000/(HH!AC20*365))*7</f>
        <v>63.170009449489037</v>
      </c>
      <c r="AD142" s="38">
        <f>('Total WS'!AJ60*2000/(HH!AD20*365))*7</f>
        <v>64.222899784367584</v>
      </c>
      <c r="AE142" s="38">
        <f>('Total WS'!AK60*2000/(HH!AE20*365))*7</f>
        <v>65.095688356953644</v>
      </c>
      <c r="AF142" s="38">
        <f>('Total WS'!AL60*2000/(HH!AF20*365))*7</f>
        <v>72.784555039082591</v>
      </c>
    </row>
    <row r="143" spans="1:32" ht="15" customHeight="1" x14ac:dyDescent="0.25">
      <c r="A143" s="3">
        <v>18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7"/>
      <c r="P143" s="38">
        <f>('Total WS'!V61*2000/(HH!P21*365))*7</f>
        <v>90.578283260041431</v>
      </c>
      <c r="Q143" s="38">
        <f>('Total WS'!W61*2000/(HH!Q21*365))*7</f>
        <v>87.984184433002355</v>
      </c>
      <c r="R143" s="38">
        <f>('Total WS'!X61*2000/(HH!R21*365))*7</f>
        <v>86.396664088875866</v>
      </c>
      <c r="S143" s="38">
        <f>('Total WS'!Y61*2000/(HH!S21*365))*7</f>
        <v>81.556330386330629</v>
      </c>
      <c r="T143" s="38">
        <f>('Total WS'!Z61*2000/(HH!T21*365))*7</f>
        <v>79.032158307364497</v>
      </c>
      <c r="U143" s="38">
        <f>('Total WS'!AA61*2000/(HH!U21*365))*7</f>
        <v>76.270306054896366</v>
      </c>
      <c r="V143" s="38">
        <f>('Total WS'!AB61*2000/(HH!V21*365))*7</f>
        <v>75.102717691606244</v>
      </c>
      <c r="W143" s="38">
        <f>('Total WS'!AC61*2000/(HH!W21*365))*7</f>
        <v>74.34405532100152</v>
      </c>
      <c r="X143" s="38">
        <f>('Total WS'!AD61*2000/(HH!X21*365))*7</f>
        <v>75.472215296915962</v>
      </c>
      <c r="Y143" s="38">
        <f>('Total WS'!AE61*2000/(HH!Y21*365))*7</f>
        <v>72.023538764311823</v>
      </c>
      <c r="Z143" s="38">
        <f>('Total WS'!AF61*2000/(HH!Z21*365))*7</f>
        <v>72.598349201437074</v>
      </c>
      <c r="AA143" s="38">
        <f>('Total WS'!AG61*2000/(HH!AA21*365))*7</f>
        <v>73.536415859880279</v>
      </c>
      <c r="AB143" s="38">
        <f>('Total WS'!AH61*2000/(HH!AB21*365))*7</f>
        <v>73.120099456265649</v>
      </c>
      <c r="AC143" s="38">
        <f>('Total WS'!AI61*2000/(HH!AC21*365))*7</f>
        <v>72.317599551751456</v>
      </c>
      <c r="AD143" s="38">
        <f>('Total WS'!AJ61*2000/(HH!AD21*365))*7</f>
        <v>70.446595750108415</v>
      </c>
      <c r="AE143" s="38">
        <f>('Total WS'!AK61*2000/(HH!AE21*365))*7</f>
        <v>71.513583622980988</v>
      </c>
      <c r="AF143" s="38">
        <f>('Total WS'!AL61*2000/(HH!AF21*365))*7</f>
        <v>79.143514007502091</v>
      </c>
    </row>
    <row r="144" spans="1:32" ht="15" customHeight="1" x14ac:dyDescent="0.25">
      <c r="A144" s="3">
        <v>19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7"/>
      <c r="P144" s="38">
        <f>('Total WS'!V62*2000/(HH!P22*365))*7</f>
        <v>86.891074769175077</v>
      </c>
      <c r="Q144" s="38">
        <f>('Total WS'!W62*2000/(HH!Q22*365))*7</f>
        <v>83.139892071398918</v>
      </c>
      <c r="R144" s="38">
        <f>('Total WS'!X62*2000/(HH!R22*365))*7</f>
        <v>85.702044275607548</v>
      </c>
      <c r="S144" s="38">
        <f>('Total WS'!Y62*2000/(HH!S22*365))*7</f>
        <v>78.227598781277749</v>
      </c>
      <c r="T144" s="38">
        <f>('Total WS'!Z62*2000/(HH!T22*365))*7</f>
        <v>76.695696002016092</v>
      </c>
      <c r="U144" s="38">
        <f>('Total WS'!AA62*2000/(HH!U22*365))*7</f>
        <v>76.198396433322557</v>
      </c>
      <c r="V144" s="38">
        <f>('Total WS'!AB62*2000/(HH!V22*365))*7</f>
        <v>71.721327298342374</v>
      </c>
      <c r="W144" s="38">
        <f>('Total WS'!AC62*2000/(HH!W22*365))*7</f>
        <v>71.980505795574288</v>
      </c>
      <c r="X144" s="38">
        <f>('Total WS'!AD62*2000/(HH!X22*365))*7</f>
        <v>69.358607146278374</v>
      </c>
      <c r="Y144" s="38">
        <f>('Total WS'!AE62*2000/(HH!Y22*365))*7</f>
        <v>65.108972957626534</v>
      </c>
      <c r="Z144" s="38">
        <f>('Total WS'!AF62*2000/(HH!Z22*365))*7</f>
        <v>67.618234152523357</v>
      </c>
      <c r="AA144" s="38">
        <f>('Total WS'!AG62*2000/(HH!AA22*365))*7</f>
        <v>66.982080904181117</v>
      </c>
      <c r="AB144" s="38">
        <f>('Total WS'!AH62*2000/(HH!AB22*365))*7</f>
        <v>68.179249553305539</v>
      </c>
      <c r="AC144" s="38">
        <f>('Total WS'!AI62*2000/(HH!AC22*365))*7</f>
        <v>66.385729772346508</v>
      </c>
      <c r="AD144" s="38">
        <f>('Total WS'!AJ62*2000/(HH!AD22*365))*7</f>
        <v>73.059277502241486</v>
      </c>
      <c r="AE144" s="38">
        <f>('Total WS'!AK62*2000/(HH!AE22*365))*7</f>
        <v>72.045264049767709</v>
      </c>
      <c r="AF144" s="38">
        <f>('Total WS'!AL62*2000/(HH!AF22*365))*7</f>
        <v>83.994445735401627</v>
      </c>
    </row>
    <row r="145" spans="1:32" ht="15" customHeight="1" x14ac:dyDescent="0.25">
      <c r="A145" s="3">
        <v>20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7"/>
      <c r="P145" s="38">
        <f>('Total WS'!V63*2000/(HH!P23*365))*7</f>
        <v>88.159353682828296</v>
      </c>
      <c r="Q145" s="38">
        <f>('Total WS'!W63*2000/(HH!Q23*365))*7</f>
        <v>84.186582878928931</v>
      </c>
      <c r="R145" s="38">
        <f>('Total WS'!X63*2000/(HH!R23*365))*7</f>
        <v>82.838935977161569</v>
      </c>
      <c r="S145" s="38">
        <f>('Total WS'!Y63*2000/(HH!S23*365))*7</f>
        <v>78.642442535407483</v>
      </c>
      <c r="T145" s="38">
        <f>('Total WS'!Z63*2000/(HH!T23*365))*7</f>
        <v>75.282443760464616</v>
      </c>
      <c r="U145" s="38">
        <f>('Total WS'!AA63*2000/(HH!U23*365))*7</f>
        <v>71.769504937364275</v>
      </c>
      <c r="V145" s="38">
        <f>('Total WS'!AB63*2000/(HH!V23*365))*7</f>
        <v>72.251190374204441</v>
      </c>
      <c r="W145" s="38">
        <f>('Total WS'!AC63*2000/(HH!W23*365))*7</f>
        <v>73.879225813571722</v>
      </c>
      <c r="X145" s="38">
        <f>('Total WS'!AD63*2000/(HH!X23*365))*7</f>
        <v>70.569006435375798</v>
      </c>
      <c r="Y145" s="38">
        <f>('Total WS'!AE63*2000/(HH!Y23*365))*7</f>
        <v>68.351612753577086</v>
      </c>
      <c r="Z145" s="38">
        <f>('Total WS'!AF63*2000/(HH!Z23*365))*7</f>
        <v>71.181266749062445</v>
      </c>
      <c r="AA145" s="38">
        <f>('Total WS'!AG63*2000/(HH!AA23*365))*7</f>
        <v>72.759090871528159</v>
      </c>
      <c r="AB145" s="38">
        <f>('Total WS'!AH63*2000/(HH!AB23*365))*7</f>
        <v>73.035400954286587</v>
      </c>
      <c r="AC145" s="38">
        <f>('Total WS'!AI63*2000/(HH!AC23*365))*7</f>
        <v>71.118260360922946</v>
      </c>
      <c r="AD145" s="38">
        <f>('Total WS'!AJ63*2000/(HH!AD23*365))*7</f>
        <v>70.184280390934774</v>
      </c>
      <c r="AE145" s="38">
        <f>('Total WS'!AK63*2000/(HH!AE23*365))*7</f>
        <v>73.750376387055979</v>
      </c>
      <c r="AF145" s="38">
        <f>('Total WS'!AL63*2000/(HH!AF23*365))*7</f>
        <v>77.951064947747767</v>
      </c>
    </row>
    <row r="146" spans="1:32" ht="15" customHeight="1" x14ac:dyDescent="0.25">
      <c r="A146" s="3">
        <v>21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7"/>
      <c r="P146" s="38">
        <f>('Total WS'!V64*2000/(HH!P24*365))*7</f>
        <v>68.866198707443033</v>
      </c>
      <c r="Q146" s="38">
        <f>('Total WS'!W64*2000/(HH!Q24*365))*7</f>
        <v>74.564486715828636</v>
      </c>
      <c r="R146" s="38">
        <f>('Total WS'!X64*2000/(HH!R24*365))*7</f>
        <v>75.636885531241802</v>
      </c>
      <c r="S146" s="38">
        <f>('Total WS'!Y64*2000/(HH!S24*365))*7</f>
        <v>72.929828721521986</v>
      </c>
      <c r="T146" s="38">
        <f>('Total WS'!Z64*2000/(HH!T24*365))*7</f>
        <v>71.587306785036432</v>
      </c>
      <c r="U146" s="38">
        <f>('Total WS'!AA64*2000/(HH!U24*365))*7</f>
        <v>74.897166198311496</v>
      </c>
      <c r="V146" s="38">
        <f>('Total WS'!AB64*2000/(HH!V24*365))*7</f>
        <v>73.121567772488888</v>
      </c>
      <c r="W146" s="38">
        <f>('Total WS'!AC64*2000/(HH!W24*365))*7</f>
        <v>72.625915509994243</v>
      </c>
      <c r="X146" s="38">
        <f>('Total WS'!AD64*2000/(HH!X24*365))*7</f>
        <v>71.914428821435024</v>
      </c>
      <c r="Y146" s="38">
        <f>('Total WS'!AE64*2000/(HH!Y24*365))*7</f>
        <v>65.494821804126644</v>
      </c>
      <c r="Z146" s="38">
        <f>('Total WS'!AF64*2000/(HH!Z24*365))*7</f>
        <v>67.500613840241655</v>
      </c>
      <c r="AA146" s="38">
        <f>('Total WS'!AG64*2000/(HH!AA24*365))*7</f>
        <v>71.366912539515283</v>
      </c>
      <c r="AB146" s="38">
        <f>('Total WS'!AH64*2000/(HH!AB24*365))*7</f>
        <v>72.623083034403066</v>
      </c>
      <c r="AC146" s="38">
        <f>('Total WS'!AI64*2000/(HH!AC24*365))*7</f>
        <v>69.244120674637742</v>
      </c>
      <c r="AD146" s="38">
        <f>('Total WS'!AJ64*2000/(HH!AD24*365))*7</f>
        <v>71.253878254558657</v>
      </c>
      <c r="AE146" s="38">
        <f>('Total WS'!AK64*2000/(HH!AE24*365))*7</f>
        <v>67.917193318074681</v>
      </c>
      <c r="AF146" s="38">
        <f>('Total WS'!AL64*2000/(HH!AF24*365))*7</f>
        <v>73.958801796168942</v>
      </c>
    </row>
    <row r="147" spans="1:32" ht="15" customHeight="1" x14ac:dyDescent="0.25">
      <c r="A147" s="3">
        <v>22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7"/>
      <c r="P147" s="38">
        <f>('Total WS'!V65*2000/(HH!P25*365))*7</f>
        <v>98.91641819551586</v>
      </c>
      <c r="Q147" s="38">
        <f>('Total WS'!W65*2000/(HH!Q25*365))*7</f>
        <v>96.290623793675493</v>
      </c>
      <c r="R147" s="38">
        <f>('Total WS'!X65*2000/(HH!R25*365))*7</f>
        <v>98.190782334931242</v>
      </c>
      <c r="S147" s="38">
        <f>('Total WS'!Y65*2000/(HH!S25*365))*7</f>
        <v>86.645606255925117</v>
      </c>
      <c r="T147" s="38">
        <f>('Total WS'!Z65*2000/(HH!T25*365))*7</f>
        <v>86.564972147286554</v>
      </c>
      <c r="U147" s="38">
        <f>('Total WS'!AA65*2000/(HH!U25*365))*7</f>
        <v>80.887249736564797</v>
      </c>
      <c r="V147" s="38">
        <f>('Total WS'!AB65*2000/(HH!V25*365))*7</f>
        <v>73.507470613582385</v>
      </c>
      <c r="W147" s="38">
        <f>('Total WS'!AC65*2000/(HH!W25*365))*7</f>
        <v>73.527728193505666</v>
      </c>
      <c r="X147" s="38">
        <f>('Total WS'!AD65*2000/(HH!X25*365))*7</f>
        <v>66.812852096821004</v>
      </c>
      <c r="Y147" s="38">
        <f>('Total WS'!AE65*2000/(HH!Y25*365))*7</f>
        <v>67.513878462374038</v>
      </c>
      <c r="Z147" s="38">
        <f>('Total WS'!AF65*2000/(HH!Z25*365))*7</f>
        <v>75.645161834811063</v>
      </c>
      <c r="AA147" s="38">
        <f>('Total WS'!AG65*2000/(HH!AA25*365))*7</f>
        <v>75.8309620004095</v>
      </c>
      <c r="AB147" s="38">
        <f>('Total WS'!AH65*2000/(HH!AB25*365))*7</f>
        <v>77.218529567290901</v>
      </c>
      <c r="AC147" s="38">
        <f>('Total WS'!AI65*2000/(HH!AC25*365))*7</f>
        <v>76.122849373185375</v>
      </c>
      <c r="AD147" s="38">
        <f>('Total WS'!AJ65*2000/(HH!AD25*365))*7</f>
        <v>80.66957892278954</v>
      </c>
      <c r="AE147" s="38">
        <f>('Total WS'!AK65*2000/(HH!AE25*365))*7</f>
        <v>57.580475203100036</v>
      </c>
      <c r="AF147" s="38">
        <f>('Total WS'!AL65*2000/(HH!AF25*365))*7</f>
        <v>66.86708987637823</v>
      </c>
    </row>
    <row r="148" spans="1:32" ht="15" customHeight="1" x14ac:dyDescent="0.25">
      <c r="A148" s="3">
        <v>23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7"/>
      <c r="P148" s="38">
        <f>('Total WS'!V66*2000/(HH!P26*365))*7</f>
        <v>84.773333136195276</v>
      </c>
      <c r="Q148" s="38">
        <f>('Total WS'!W66*2000/(HH!Q26*365))*7</f>
        <v>83.609974968801168</v>
      </c>
      <c r="R148" s="38">
        <f>('Total WS'!X66*2000/(HH!R26*365))*7</f>
        <v>84.33704543214742</v>
      </c>
      <c r="S148" s="38">
        <f>('Total WS'!Y66*2000/(HH!S26*365))*7</f>
        <v>79.407318370533091</v>
      </c>
      <c r="T148" s="38">
        <f>('Total WS'!Z66*2000/(HH!T26*365))*7</f>
        <v>76.455465698410094</v>
      </c>
      <c r="U148" s="38">
        <f>('Total WS'!AA66*2000/(HH!U26*365))*7</f>
        <v>73.661226320692862</v>
      </c>
      <c r="V148" s="38">
        <f>('Total WS'!AB66*2000/(HH!V26*365))*7</f>
        <v>72.06462239547588</v>
      </c>
      <c r="W148" s="38">
        <f>('Total WS'!AC66*2000/(HH!W26*365))*7</f>
        <v>73.204409889341392</v>
      </c>
      <c r="X148" s="38">
        <f>('Total WS'!AD66*2000/(HH!X26*365))*7</f>
        <v>69.422349239499312</v>
      </c>
      <c r="Y148" s="38">
        <f>('Total WS'!AE66*2000/(HH!Y26*365))*7</f>
        <v>65.951334856871114</v>
      </c>
      <c r="Z148" s="38">
        <f>('Total WS'!AF66*2000/(HH!Z26*365))*7</f>
        <v>66.642544783983155</v>
      </c>
      <c r="AA148" s="38">
        <f>('Total WS'!AG66*2000/(HH!AA26*365))*7</f>
        <v>72.32070106362616</v>
      </c>
      <c r="AB148" s="38">
        <f>('Total WS'!AH66*2000/(HH!AB26*365))*7</f>
        <v>74.147092967672322</v>
      </c>
      <c r="AC148" s="38">
        <f>('Total WS'!AI66*2000/(HH!AC26*365))*7</f>
        <v>72.454027022871173</v>
      </c>
      <c r="AD148" s="38">
        <f>('Total WS'!AJ66*2000/(HH!AD26*365))*7</f>
        <v>74.049400310333581</v>
      </c>
      <c r="AE148" s="38">
        <f>('Total WS'!AK66*2000/(HH!AE26*365))*7</f>
        <v>90.457025802534218</v>
      </c>
      <c r="AF148" s="38">
        <f>('Total WS'!AL66*2000/(HH!AF26*365))*7</f>
        <v>105.57538912775388</v>
      </c>
    </row>
    <row r="149" spans="1:32" ht="15" customHeight="1" x14ac:dyDescent="0.25">
      <c r="A149" s="3">
        <v>24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7"/>
      <c r="P149" s="38">
        <f>('Total WS'!V67*2000/(HH!P27*365))*7</f>
        <v>43.184032562766369</v>
      </c>
      <c r="Q149" s="38">
        <f>('Total WS'!W67*2000/(HH!Q27*365))*7</f>
        <v>77.709639911340432</v>
      </c>
      <c r="R149" s="38">
        <f>('Total WS'!X67*2000/(HH!R27*365))*7</f>
        <v>86.709156452775773</v>
      </c>
      <c r="S149" s="38">
        <f>('Total WS'!Y67*2000/(HH!S27*365))*7</f>
        <v>81.991321810227362</v>
      </c>
      <c r="T149" s="38">
        <f>('Total WS'!Z67*2000/(HH!T27*365))*7</f>
        <v>78.298799696577575</v>
      </c>
      <c r="U149" s="38">
        <f>('Total WS'!AA67*2000/(HH!U27*365))*7</f>
        <v>67.517080952932673</v>
      </c>
      <c r="V149" s="38">
        <f>('Total WS'!AB67*2000/(HH!V27*365))*7</f>
        <v>73.809504261300248</v>
      </c>
      <c r="W149" s="38">
        <f>('Total WS'!AC67*2000/(HH!W27*365))*7</f>
        <v>64.234275263573124</v>
      </c>
      <c r="X149" s="38">
        <f>('Total WS'!AD67*2000/(HH!X27*365))*7</f>
        <v>59.537040021488046</v>
      </c>
      <c r="Y149" s="38">
        <f>('Total WS'!AE67*2000/(HH!Y27*365))*7</f>
        <v>58.657842465753433</v>
      </c>
      <c r="Z149" s="38">
        <f>('Total WS'!AF67*2000/(HH!Z27*365))*7</f>
        <v>62.658734249955621</v>
      </c>
      <c r="AA149" s="38">
        <f>('Total WS'!AG67*2000/(HH!AA27*365))*7</f>
        <v>92.395226680743178</v>
      </c>
      <c r="AB149" s="38">
        <f>('Total WS'!AH67*2000/(HH!AB27*365))*7</f>
        <v>77.614346700498913</v>
      </c>
      <c r="AC149" s="38">
        <f>('Total WS'!AI67*2000/(HH!AC27*365))*7</f>
        <v>65.333373703993658</v>
      </c>
      <c r="AD149" s="38">
        <f>('Total WS'!AJ67*2000/(HH!AD27*365))*7</f>
        <v>59.393471115907055</v>
      </c>
      <c r="AE149" s="38">
        <f>('Total WS'!AK67*2000/(HH!AE27*365))*7</f>
        <v>69.777956095603827</v>
      </c>
      <c r="AF149" s="38">
        <f>('Total WS'!AL67*2000/(HH!AF27*365))*7</f>
        <v>77.389283028737708</v>
      </c>
    </row>
    <row r="150" spans="1:32" ht="15" customHeight="1" x14ac:dyDescent="0.25">
      <c r="A150" s="3">
        <v>25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7"/>
      <c r="P150" s="38">
        <f>('Total WS'!V68*2000/(HH!P28*365))*7</f>
        <v>71.606387829925396</v>
      </c>
      <c r="Q150" s="38">
        <f>('Total WS'!W68*2000/(HH!Q28*365))*7</f>
        <v>66.536551655156401</v>
      </c>
      <c r="R150" s="38">
        <f>('Total WS'!X68*2000/(HH!R28*365))*7</f>
        <v>68.755616256857266</v>
      </c>
      <c r="S150" s="38">
        <f>('Total WS'!Y68*2000/(HH!S28*365))*7</f>
        <v>72.157391599683024</v>
      </c>
      <c r="T150" s="38">
        <f>('Total WS'!Z68*2000/(HH!T28*365))*7</f>
        <v>64.338351643383518</v>
      </c>
      <c r="U150" s="38">
        <f>('Total WS'!AA68*2000/(HH!U28*365))*7</f>
        <v>66.842506388781032</v>
      </c>
      <c r="V150" s="38">
        <f>('Total WS'!AB68*2000/(HH!V28*365))*7</f>
        <v>64.405876644625494</v>
      </c>
      <c r="W150" s="38">
        <f>('Total WS'!AC68*2000/(HH!W28*365))*7</f>
        <v>63.776139707045445</v>
      </c>
      <c r="X150" s="38">
        <f>('Total WS'!AD68*2000/(HH!X28*365))*7</f>
        <v>63.554304153880224</v>
      </c>
      <c r="Y150" s="38">
        <f>('Total WS'!AE68*2000/(HH!Y28*365))*7</f>
        <v>69.53078010733887</v>
      </c>
      <c r="Z150" s="38">
        <f>('Total WS'!AF68*2000/(HH!Z28*365))*7</f>
        <v>67.968635341202798</v>
      </c>
      <c r="AA150" s="38">
        <f>('Total WS'!AG68*2000/(HH!AA28*365))*7</f>
        <v>70.430449814511817</v>
      </c>
      <c r="AB150" s="38">
        <f>('Total WS'!AH68*2000/(HH!AB28*365))*7</f>
        <v>66.122039062957811</v>
      </c>
      <c r="AC150" s="38">
        <f>('Total WS'!AI68*2000/(HH!AC28*365))*7</f>
        <v>68.204256399148449</v>
      </c>
      <c r="AD150" s="38">
        <f>('Total WS'!AJ68*2000/(HH!AD28*365))*7</f>
        <v>67.31714642429958</v>
      </c>
      <c r="AE150" s="38">
        <f>('Total WS'!AK68*2000/(HH!AE28*365))*7</f>
        <v>66.863672244682562</v>
      </c>
      <c r="AF150" s="38">
        <f>('Total WS'!AL68*2000/(HH!AF28*365))*7</f>
        <v>72.144801657064278</v>
      </c>
    </row>
    <row r="151" spans="1:32" ht="15" customHeight="1" x14ac:dyDescent="0.25">
      <c r="A151" s="3">
        <v>26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7"/>
      <c r="P151" s="38">
        <f>('Total WS'!V69*2000/(HH!P29*365))*7</f>
        <v>84.187770288226915</v>
      </c>
      <c r="Q151" s="38">
        <f>('Total WS'!W69*2000/(HH!Q29*365))*7</f>
        <v>81.477730256134777</v>
      </c>
      <c r="R151" s="38">
        <f>('Total WS'!X69*2000/(HH!R29*365))*7</f>
        <v>77.691943859986338</v>
      </c>
      <c r="S151" s="38">
        <f>('Total WS'!Y69*2000/(HH!S29*365))*7</f>
        <v>71.652210235112463</v>
      </c>
      <c r="T151" s="38">
        <f>('Total WS'!Z69*2000/(HH!T29*365))*7</f>
        <v>70.898104897448349</v>
      </c>
      <c r="U151" s="38">
        <f>('Total WS'!AA69*2000/(HH!U29*365))*7</f>
        <v>67.278969136245195</v>
      </c>
      <c r="V151" s="38">
        <f>('Total WS'!AB69*2000/(HH!V29*365))*7</f>
        <v>65.681317967529438</v>
      </c>
      <c r="W151" s="38">
        <f>('Total WS'!AC69*2000/(HH!W29*365))*7</f>
        <v>65.684692378642438</v>
      </c>
      <c r="X151" s="38">
        <f>('Total WS'!AD69*2000/(HH!X29*365))*7</f>
        <v>68.529043007962414</v>
      </c>
      <c r="Y151" s="38">
        <f>('Total WS'!AE69*2000/(HH!Y29*365))*7</f>
        <v>63.118188372550307</v>
      </c>
      <c r="Z151" s="38">
        <f>('Total WS'!AF69*2000/(HH!Z29*365))*7</f>
        <v>62.074221668742219</v>
      </c>
      <c r="AA151" s="38">
        <f>('Total WS'!AG69*2000/(HH!AA29*365))*7</f>
        <v>65.485153849564028</v>
      </c>
      <c r="AB151" s="38">
        <f>('Total WS'!AH69*2000/(HH!AB29*365))*7</f>
        <v>68.193614577333008</v>
      </c>
      <c r="AC151" s="38">
        <f>('Total WS'!AI69*2000/(HH!AC29*365))*7</f>
        <v>65.824714687145359</v>
      </c>
      <c r="AD151" s="38">
        <f>('Total WS'!AJ69*2000/(HH!AD29*365))*7</f>
        <v>69.816539387276023</v>
      </c>
      <c r="AE151" s="38">
        <f>('Total WS'!AK69*2000/(HH!AE29*365))*7</f>
        <v>65.980995168095589</v>
      </c>
      <c r="AF151" s="38">
        <f>('Total WS'!AL69*2000/(HH!AF29*365))*7</f>
        <v>74.179290991314431</v>
      </c>
    </row>
    <row r="152" spans="1:32" ht="15" customHeight="1" x14ac:dyDescent="0.25">
      <c r="A152" s="3">
        <v>27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7"/>
      <c r="P152" s="38">
        <f>('Total WS'!V70*2000/(HH!P30*365))*7</f>
        <v>88.989990144688136</v>
      </c>
      <c r="Q152" s="38">
        <f>('Total WS'!W70*2000/(HH!Q30*365))*7</f>
        <v>86.097863215520064</v>
      </c>
      <c r="R152" s="38">
        <f>('Total WS'!X70*2000/(HH!R30*365))*7</f>
        <v>83.782020768322141</v>
      </c>
      <c r="S152" s="38">
        <f>('Total WS'!Y70*2000/(HH!S30*365))*7</f>
        <v>84.202623056343427</v>
      </c>
      <c r="T152" s="38">
        <f>('Total WS'!Z70*2000/(HH!T30*365))*7</f>
        <v>84.933417818276894</v>
      </c>
      <c r="U152" s="38">
        <f>('Total WS'!AA70*2000/(HH!U30*365))*7</f>
        <v>73.360067513600683</v>
      </c>
      <c r="V152" s="38">
        <f>('Total WS'!AB70*2000/(HH!V30*365))*7</f>
        <v>72.106918096902064</v>
      </c>
      <c r="W152" s="38">
        <f>('Total WS'!AC70*2000/(HH!W30*365))*7</f>
        <v>70.421552979145105</v>
      </c>
      <c r="X152" s="38">
        <f>('Total WS'!AD70*2000/(HH!X30*365))*7</f>
        <v>69.679430008718214</v>
      </c>
      <c r="Y152" s="38">
        <f>('Total WS'!AE70*2000/(HH!Y30*365))*7</f>
        <v>61.848171802090306</v>
      </c>
      <c r="Z152" s="38">
        <f>('Total WS'!AF70*2000/(HH!Z30*365))*7</f>
        <v>62.786200023945696</v>
      </c>
      <c r="AA152" s="38">
        <f>('Total WS'!AG70*2000/(HH!AA30*365))*7</f>
        <v>65.928815241417681</v>
      </c>
      <c r="AB152" s="38">
        <f>('Total WS'!AH70*2000/(HH!AB30*365))*7</f>
        <v>70.772843374399983</v>
      </c>
      <c r="AC152" s="38">
        <f>('Total WS'!AI70*2000/(HH!AC30*365))*7</f>
        <v>67.080113301302177</v>
      </c>
      <c r="AD152" s="38">
        <f>('Total WS'!AJ70*2000/(HH!AD30*365))*7</f>
        <v>66.842969219735878</v>
      </c>
      <c r="AE152" s="38">
        <f>('Total WS'!AK70*2000/(HH!AE30*365))*7</f>
        <v>74.301350531731103</v>
      </c>
      <c r="AF152" s="38">
        <f>('Total WS'!AL70*2000/(HH!AF30*365))*7</f>
        <v>79.339056788716618</v>
      </c>
    </row>
    <row r="153" spans="1:32" ht="15" customHeight="1" x14ac:dyDescent="0.25">
      <c r="A153" s="3">
        <v>28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7"/>
      <c r="P153" s="38">
        <f>('Total WS'!V71*2000/(HH!P31*365))*7</f>
        <v>77.648153383535956</v>
      </c>
      <c r="Q153" s="38">
        <f>('Total WS'!W71*2000/(HH!Q31*365))*7</f>
        <v>77.511907270811392</v>
      </c>
      <c r="R153" s="38">
        <f>('Total WS'!X71*2000/(HH!R31*365))*7</f>
        <v>79.257613752350252</v>
      </c>
      <c r="S153" s="38">
        <f>('Total WS'!Y71*2000/(HH!S31*365))*7</f>
        <v>75.74391280684965</v>
      </c>
      <c r="T153" s="38">
        <f>('Total WS'!Z71*2000/(HH!T31*365))*7</f>
        <v>72.722119061008968</v>
      </c>
      <c r="U153" s="38">
        <f>('Total WS'!AA71*2000/(HH!U31*365))*7</f>
        <v>67.452704085593496</v>
      </c>
      <c r="V153" s="38">
        <f>('Total WS'!AB71*2000/(HH!V31*365))*7</f>
        <v>67.942387556050264</v>
      </c>
      <c r="W153" s="38">
        <f>('Total WS'!AC71*2000/(HH!W31*365))*7</f>
        <v>67.970105667085193</v>
      </c>
      <c r="X153" s="38">
        <f>('Total WS'!AD71*2000/(HH!X31*365))*7</f>
        <v>67.179040778710927</v>
      </c>
      <c r="Y153" s="38">
        <f>('Total WS'!AE71*2000/(HH!Y31*365))*7</f>
        <v>63.879970073039232</v>
      </c>
      <c r="Z153" s="38">
        <f>('Total WS'!AF71*2000/(HH!Z31*365))*7</f>
        <v>65.232303912291258</v>
      </c>
      <c r="AA153" s="38">
        <f>('Total WS'!AG71*2000/(HH!AA31*365))*7</f>
        <v>68.869076682206483</v>
      </c>
      <c r="AB153" s="38">
        <f>('Total WS'!AH71*2000/(HH!AB31*365))*7</f>
        <v>71.441853315306062</v>
      </c>
      <c r="AC153" s="38">
        <f>('Total WS'!AI71*2000/(HH!AC31*365))*7</f>
        <v>72.252673464312366</v>
      </c>
      <c r="AD153" s="38">
        <f>('Total WS'!AJ71*2000/(HH!AD31*365))*7</f>
        <v>73.858120117038169</v>
      </c>
      <c r="AE153" s="38">
        <f>('Total WS'!AK71*2000/(HH!AE31*365))*7</f>
        <v>72.637829946869005</v>
      </c>
      <c r="AF153" s="38">
        <f>('Total WS'!AL71*2000/(HH!AF31*365))*7</f>
        <v>81.086092085235919</v>
      </c>
    </row>
    <row r="154" spans="1:32" ht="15" customHeight="1" x14ac:dyDescent="0.25">
      <c r="A154" s="3">
        <v>29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7"/>
      <c r="P154" s="38">
        <f>('Total WS'!V72*2000/(HH!P32*365))*7</f>
        <v>75.784089480960148</v>
      </c>
      <c r="Q154" s="38">
        <f>('Total WS'!W72*2000/(HH!Q32*365))*7</f>
        <v>73.709854407229457</v>
      </c>
      <c r="R154" s="38">
        <f>('Total WS'!X72*2000/(HH!R32*365))*7</f>
        <v>75.107516684229012</v>
      </c>
      <c r="S154" s="38">
        <f>('Total WS'!Y72*2000/(HH!S32*365))*7</f>
        <v>71.446387594743058</v>
      </c>
      <c r="T154" s="38">
        <f>('Total WS'!Z72*2000/(HH!T32*365))*7</f>
        <v>67.055813712449691</v>
      </c>
      <c r="U154" s="38">
        <f>('Total WS'!AA72*2000/(HH!U32*365))*7</f>
        <v>60.576046721346685</v>
      </c>
      <c r="V154" s="38">
        <f>('Total WS'!AB72*2000/(HH!V32*365))*7</f>
        <v>61.437592746673978</v>
      </c>
      <c r="W154" s="38">
        <f>('Total WS'!AC72*2000/(HH!W32*365))*7</f>
        <v>61.695061802523576</v>
      </c>
      <c r="X154" s="38">
        <f>('Total WS'!AD72*2000/(HH!X32*365))*7</f>
        <v>60.219898160371706</v>
      </c>
      <c r="Y154" s="38">
        <f>('Total WS'!AE72*2000/(HH!Y32*365))*7</f>
        <v>57.74983266468498</v>
      </c>
      <c r="Z154" s="38">
        <f>('Total WS'!AF72*2000/(HH!Z32*365))*7</f>
        <v>59.570690492295824</v>
      </c>
      <c r="AA154" s="38">
        <f>('Total WS'!AG72*2000/(HH!AA32*365))*7</f>
        <v>60.523398625869497</v>
      </c>
      <c r="AB154" s="38">
        <f>('Total WS'!AH72*2000/(HH!AB32*365))*7</f>
        <v>63.346515783204296</v>
      </c>
      <c r="AC154" s="38">
        <f>('Total WS'!AI72*2000/(HH!AC32*365))*7</f>
        <v>62.910463064123036</v>
      </c>
      <c r="AD154" s="38">
        <f>('Total WS'!AJ72*2000/(HH!AD32*365))*7</f>
        <v>62.108317438298357</v>
      </c>
      <c r="AE154" s="38">
        <f>('Total WS'!AK72*2000/(HH!AE32*365))*7</f>
        <v>56.848394152181427</v>
      </c>
      <c r="AF154" s="38">
        <f>('Total WS'!AL72*2000/(HH!AF32*365))*7</f>
        <v>56.067728001974572</v>
      </c>
    </row>
    <row r="155" spans="1:32" ht="15" customHeight="1" x14ac:dyDescent="0.25">
      <c r="A155" s="3">
        <v>30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7"/>
      <c r="P155" s="38">
        <f>('Total WS'!V73*2000/(HH!P33*365))*7</f>
        <v>94.221282237899317</v>
      </c>
      <c r="Q155" s="38">
        <f>('Total WS'!W73*2000/(HH!Q33*365))*7</f>
        <v>92.26390976367361</v>
      </c>
      <c r="R155" s="38">
        <f>('Total WS'!X73*2000/(HH!R33*365))*7</f>
        <v>93.827544158650241</v>
      </c>
      <c r="S155" s="38">
        <f>('Total WS'!Y73*2000/(HH!S33*365))*7</f>
        <v>88.482274135892965</v>
      </c>
      <c r="T155" s="38">
        <f>('Total WS'!Z73*2000/(HH!T33*365))*7</f>
        <v>83.713219390135308</v>
      </c>
      <c r="U155" s="38">
        <f>('Total WS'!AA73*2000/(HH!U33*365))*7</f>
        <v>74.489016716074062</v>
      </c>
      <c r="V155" s="38">
        <f>('Total WS'!AB73*2000/(HH!V33*365))*7</f>
        <v>71.470516940075555</v>
      </c>
      <c r="W155" s="38">
        <f>('Total WS'!AC73*2000/(HH!W33*365))*7</f>
        <v>72.736365653740606</v>
      </c>
      <c r="X155" s="38">
        <f>('Total WS'!AD73*2000/(HH!X33*365))*7</f>
        <v>71.442443942560033</v>
      </c>
      <c r="Y155" s="38">
        <f>('Total WS'!AE73*2000/(HH!Y33*365))*7</f>
        <v>68.678612178210471</v>
      </c>
      <c r="Z155" s="38">
        <f>('Total WS'!AF73*2000/(HH!Z33*365))*7</f>
        <v>70.444008388913545</v>
      </c>
      <c r="AA155" s="38">
        <f>('Total WS'!AG73*2000/(HH!AA33*365))*7</f>
        <v>72.237901414776559</v>
      </c>
      <c r="AB155" s="38">
        <f>('Total WS'!AH73*2000/(HH!AB33*365))*7</f>
        <v>74.502264424541949</v>
      </c>
      <c r="AC155" s="38">
        <f>('Total WS'!AI73*2000/(HH!AC33*365))*7</f>
        <v>73.584088148886948</v>
      </c>
      <c r="AD155" s="38">
        <f>('Total WS'!AJ73*2000/(HH!AD33*365))*7</f>
        <v>73.24829945717326</v>
      </c>
      <c r="AE155" s="38">
        <f>('Total WS'!AK73*2000/(HH!AE33*365))*7</f>
        <v>73.035293958907474</v>
      </c>
      <c r="AF155" s="38">
        <f>('Total WS'!AL73*2000/(HH!AF33*365))*7</f>
        <v>85.572715884753734</v>
      </c>
    </row>
    <row r="156" spans="1:32" ht="15" customHeight="1" x14ac:dyDescent="0.25">
      <c r="A156" s="3">
        <v>31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7"/>
      <c r="P156" s="38">
        <f>('Total WS'!V74*2000/(HH!P34*365))*7</f>
        <v>90.692332512754348</v>
      </c>
      <c r="Q156" s="38">
        <f>('Total WS'!W74*2000/(HH!Q34*365))*7</f>
        <v>84.279385951199487</v>
      </c>
      <c r="R156" s="38">
        <f>('Total WS'!X74*2000/(HH!R34*365))*7</f>
        <v>82.996085789579652</v>
      </c>
      <c r="S156" s="38">
        <f>('Total WS'!Y74*2000/(HH!S34*365))*7</f>
        <v>81.173976335336476</v>
      </c>
      <c r="T156" s="38">
        <f>('Total WS'!Z74*2000/(HH!T34*365))*7</f>
        <v>75.695776894874896</v>
      </c>
      <c r="U156" s="38">
        <f>('Total WS'!AA74*2000/(HH!U34*365))*7</f>
        <v>73.089727338689215</v>
      </c>
      <c r="V156" s="38">
        <f>('Total WS'!AB74*2000/(HH!V34*365))*7</f>
        <v>71.563988312477804</v>
      </c>
      <c r="W156" s="38">
        <f>('Total WS'!AC74*2000/(HH!W34*365))*7</f>
        <v>69.577060837387563</v>
      </c>
      <c r="X156" s="38">
        <f>('Total WS'!AD74*2000/(HH!X34*365))*7</f>
        <v>66.92343283680276</v>
      </c>
      <c r="Y156" s="38">
        <f>('Total WS'!AE74*2000/(HH!Y34*365))*7</f>
        <v>65.444901230353665</v>
      </c>
      <c r="Z156" s="38">
        <f>('Total WS'!AF74*2000/(HH!Z34*365))*7</f>
        <v>67.63336984184933</v>
      </c>
      <c r="AA156" s="38">
        <f>('Total WS'!AG74*2000/(HH!AA34*365))*7</f>
        <v>70.991163443502444</v>
      </c>
      <c r="AB156" s="38">
        <f>('Total WS'!AH74*2000/(HH!AB34*365))*7</f>
        <v>76.041370998379918</v>
      </c>
      <c r="AC156" s="38">
        <f>('Total WS'!AI74*2000/(HH!AC34*365))*7</f>
        <v>78.708275968218743</v>
      </c>
      <c r="AD156" s="38">
        <f>('Total WS'!AJ74*2000/(HH!AD34*365))*7</f>
        <v>77.996255231969911</v>
      </c>
      <c r="AE156" s="38">
        <f>('Total WS'!AK74*2000/(HH!AE34*365))*7</f>
        <v>79.813426713692536</v>
      </c>
      <c r="AF156" s="38">
        <f>('Total WS'!AL74*2000/(HH!AF34*365))*7</f>
        <v>92.256289107126008</v>
      </c>
    </row>
    <row r="157" spans="1:32" ht="15" customHeight="1" x14ac:dyDescent="0.25">
      <c r="A157" s="3">
        <v>32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7"/>
      <c r="P157" s="38">
        <f>('Total WS'!V75*2000/(HH!P35*365))*7</f>
        <v>77.004620248034357</v>
      </c>
      <c r="Q157" s="38">
        <f>('Total WS'!W75*2000/(HH!Q35*365))*7</f>
        <v>73.95383895756764</v>
      </c>
      <c r="R157" s="38">
        <f>('Total WS'!X75*2000/(HH!R35*365))*7</f>
        <v>73.585935820782566</v>
      </c>
      <c r="S157" s="38">
        <f>('Total WS'!Y75*2000/(HH!S35*365))*7</f>
        <v>68.416071455423065</v>
      </c>
      <c r="T157" s="38">
        <f>('Total WS'!Z75*2000/(HH!T35*365))*7</f>
        <v>66.007633830473608</v>
      </c>
      <c r="U157" s="38">
        <f>('Total WS'!AA75*2000/(HH!U35*365))*7</f>
        <v>63.10427641338849</v>
      </c>
      <c r="V157" s="38">
        <f>('Total WS'!AB75*2000/(HH!V35*365))*7</f>
        <v>62.828619725878141</v>
      </c>
      <c r="W157" s="38">
        <f>('Total WS'!AC75*2000/(HH!W35*365))*7</f>
        <v>123.7258737677634</v>
      </c>
      <c r="X157" s="38">
        <f>('Total WS'!AD75*2000/(HH!X35*365))*7</f>
        <v>64.899347074638328</v>
      </c>
      <c r="Y157" s="38">
        <f>('Total WS'!AE75*2000/(HH!Y35*365))*7</f>
        <v>65.991334214984562</v>
      </c>
      <c r="Z157" s="38">
        <f>('Total WS'!AF75*2000/(HH!Z35*365))*7</f>
        <v>66.547901884760705</v>
      </c>
      <c r="AA157" s="38">
        <f>('Total WS'!AG75*2000/(HH!AA35*365))*7</f>
        <v>70.695664982356377</v>
      </c>
      <c r="AB157" s="38">
        <f>('Total WS'!AH75*2000/(HH!AB35*365))*7</f>
        <v>69.650134425809753</v>
      </c>
      <c r="AC157" s="38">
        <f>('Total WS'!AI75*2000/(HH!AC35*365))*7</f>
        <v>68.536730252208429</v>
      </c>
      <c r="AD157" s="38">
        <f>('Total WS'!AJ75*2000/(HH!AD35*365))*7</f>
        <v>70.293837818790465</v>
      </c>
      <c r="AE157" s="38">
        <f>('Total WS'!AK75*2000/(HH!AE35*365))*7</f>
        <v>52.7839474585194</v>
      </c>
      <c r="AF157" s="38">
        <f>('Total WS'!AL75*2000/(HH!AF35*365))*7</f>
        <v>58.985875124933855</v>
      </c>
    </row>
    <row r="158" spans="1:32" ht="15" customHeight="1" x14ac:dyDescent="0.25">
      <c r="A158" s="3">
        <v>33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7"/>
      <c r="P158" s="38">
        <f>('Total WS'!V76*2000/(HH!P36*365))*7</f>
        <v>70.120169917574387</v>
      </c>
      <c r="Q158" s="38">
        <f>('Total WS'!W76*2000/(HH!Q36*365))*7</f>
        <v>68.041686059064858</v>
      </c>
      <c r="R158" s="38">
        <f>('Total WS'!X76*2000/(HH!R36*365))*7</f>
        <v>60.28815361198923</v>
      </c>
      <c r="S158" s="38">
        <f>('Total WS'!Y76*2000/(HH!S36*365))*7</f>
        <v>58.433628031995859</v>
      </c>
      <c r="T158" s="38">
        <f>('Total WS'!Z76*2000/(HH!T36*365))*7</f>
        <v>58.542396044961954</v>
      </c>
      <c r="U158" s="38">
        <f>('Total WS'!AA76*2000/(HH!U36*365))*7</f>
        <v>65.356164383561634</v>
      </c>
      <c r="V158" s="38">
        <f>('Total WS'!AB76*2000/(HH!V36*365))*7</f>
        <v>59.789537984637491</v>
      </c>
      <c r="W158" s="38">
        <f>('Total WS'!AC76*2000/(HH!W36*365))*7</f>
        <v>63.645931976723169</v>
      </c>
      <c r="X158" s="38">
        <f>('Total WS'!AD76*2000/(HH!X36*365))*7</f>
        <v>62.291994989291624</v>
      </c>
      <c r="Y158" s="38">
        <f>('Total WS'!AE76*2000/(HH!Y36*365))*7</f>
        <v>60.798496864827079</v>
      </c>
      <c r="Z158" s="38">
        <f>('Total WS'!AF76*2000/(HH!Z36*365))*7</f>
        <v>60.745403720497507</v>
      </c>
      <c r="AA158" s="38">
        <f>('Total WS'!AG76*2000/(HH!AA36*365))*7</f>
        <v>47.785522645534087</v>
      </c>
      <c r="AB158" s="38">
        <f>('Total WS'!AH76*2000/(HH!AB36*365))*7</f>
        <v>57.694787082377736</v>
      </c>
      <c r="AC158" s="38">
        <f>('Total WS'!AI76*2000/(HH!AC36*365))*7</f>
        <v>66.93592028099296</v>
      </c>
      <c r="AD158" s="38">
        <f>('Total WS'!AJ76*2000/(HH!AD36*365))*7</f>
        <v>66.98710767620797</v>
      </c>
      <c r="AE158" s="38">
        <f>('Total WS'!AK76*2000/(HH!AE36*365))*7</f>
        <v>66.098020928700379</v>
      </c>
      <c r="AF158" s="38">
        <f>('Total WS'!AL76*2000/(HH!AF36*365))*7</f>
        <v>71.882236445687937</v>
      </c>
    </row>
    <row r="159" spans="1:32" ht="15" customHeight="1" x14ac:dyDescent="0.25">
      <c r="A159" s="3">
        <v>34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7"/>
      <c r="P159" s="38">
        <f>('Total WS'!V77*2000/(HH!P37*365))*7</f>
        <v>79.675325808473019</v>
      </c>
      <c r="Q159" s="38">
        <f>('Total WS'!W77*2000/(HH!Q37*365))*7</f>
        <v>73.554075186088696</v>
      </c>
      <c r="R159" s="38">
        <f>('Total WS'!X77*2000/(HH!R37*365))*7</f>
        <v>69.014495418467106</v>
      </c>
      <c r="S159" s="38">
        <f>('Total WS'!Y77*2000/(HH!S37*365))*7</f>
        <v>64.690015220700147</v>
      </c>
      <c r="T159" s="38">
        <f>('Total WS'!Z77*2000/(HH!T37*365))*7</f>
        <v>63.3915657632689</v>
      </c>
      <c r="U159" s="38">
        <f>('Total WS'!AA77*2000/(HH!U37*365))*7</f>
        <v>63.657073851843471</v>
      </c>
      <c r="V159" s="38">
        <f>('Total WS'!AB77*2000/(HH!V37*365))*7</f>
        <v>64.484662669344971</v>
      </c>
      <c r="W159" s="38">
        <f>('Total WS'!AC77*2000/(HH!W37*365))*7</f>
        <v>63.106849315068494</v>
      </c>
      <c r="X159" s="38">
        <f>('Total WS'!AD77*2000/(HH!X37*365))*7</f>
        <v>62.096821677481373</v>
      </c>
      <c r="Y159" s="38">
        <f>('Total WS'!AE77*2000/(HH!Y37*365))*7</f>
        <v>59.814058891035614</v>
      </c>
      <c r="Z159" s="38">
        <f>('Total WS'!AF77*2000/(HH!Z37*365))*7</f>
        <v>59.98447031120773</v>
      </c>
      <c r="AA159" s="38">
        <f>('Total WS'!AG77*2000/(HH!AA37*365))*7</f>
        <v>62.287479540528182</v>
      </c>
      <c r="AB159" s="38">
        <f>('Total WS'!AH77*2000/(HH!AB37*365))*7</f>
        <v>63.261674047764657</v>
      </c>
      <c r="AC159" s="38">
        <f>('Total WS'!AI77*2000/(HH!AC37*365))*7</f>
        <v>67.939347778893875</v>
      </c>
      <c r="AD159" s="38">
        <f>('Total WS'!AJ77*2000/(HH!AD37*365))*7</f>
        <v>65.813749946545414</v>
      </c>
      <c r="AE159" s="38">
        <f>('Total WS'!AK77*2000/(HH!AE37*365))*7</f>
        <v>63.051909473639206</v>
      </c>
      <c r="AF159" s="38">
        <f>('Total WS'!AL77*2000/(HH!AF37*365))*7</f>
        <v>70.878706656954336</v>
      </c>
    </row>
    <row r="160" spans="1:32" ht="15" customHeight="1" x14ac:dyDescent="0.25">
      <c r="A160" s="3">
        <v>35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7"/>
      <c r="P160" s="38">
        <f>('Total WS'!V78*2000/(HH!P38*365))*7</f>
        <v>86.695375016953761</v>
      </c>
      <c r="Q160" s="38">
        <f>('Total WS'!W78*2000/(HH!Q38*365))*7</f>
        <v>83.542640343808756</v>
      </c>
      <c r="R160" s="38">
        <f>('Total WS'!X78*2000/(HH!R38*365))*7</f>
        <v>85.946095162866101</v>
      </c>
      <c r="S160" s="38">
        <f>('Total WS'!Y78*2000/(HH!S38*365))*7</f>
        <v>84.249084007261928</v>
      </c>
      <c r="T160" s="38">
        <f>('Total WS'!Z78*2000/(HH!T38*365))*7</f>
        <v>80.311568135847779</v>
      </c>
      <c r="U160" s="38">
        <f>('Total WS'!AA78*2000/(HH!U38*365))*7</f>
        <v>73.235183257854914</v>
      </c>
      <c r="V160" s="38">
        <f>('Total WS'!AB78*2000/(HH!V38*365))*7</f>
        <v>72.115873257612805</v>
      </c>
      <c r="W160" s="38">
        <f>('Total WS'!AC78*2000/(HH!W38*365))*7</f>
        <v>69.896922702013853</v>
      </c>
      <c r="X160" s="38">
        <f>('Total WS'!AD78*2000/(HH!X38*365))*7</f>
        <v>72.45156370402016</v>
      </c>
      <c r="Y160" s="38">
        <f>('Total WS'!AE78*2000/(HH!Y38*365))*7</f>
        <v>69.243966922004901</v>
      </c>
      <c r="Z160" s="38">
        <f>('Total WS'!AF78*2000/(HH!Z38*365))*7</f>
        <v>71.0356384252661</v>
      </c>
      <c r="AA160" s="38">
        <f>('Total WS'!AG78*2000/(HH!AA38*365))*7</f>
        <v>72.383529878896169</v>
      </c>
      <c r="AB160" s="38">
        <f>('Total WS'!AH78*2000/(HH!AB38*365))*7</f>
        <v>74.751129722951703</v>
      </c>
      <c r="AC160" s="38">
        <f>('Total WS'!AI78*2000/(HH!AC38*365))*7</f>
        <v>77.407569677557817</v>
      </c>
      <c r="AD160" s="38">
        <f>('Total WS'!AJ78*2000/(HH!AD38*365))*7</f>
        <v>75.523006277250389</v>
      </c>
      <c r="AE160" s="38">
        <f>('Total WS'!AK78*2000/(HH!AE38*365))*7</f>
        <v>72.223236935565708</v>
      </c>
      <c r="AF160" s="38">
        <f>('Total WS'!AL78*2000/(HH!AF38*365))*7</f>
        <v>78.589649328839812</v>
      </c>
    </row>
    <row r="161" spans="1:32" ht="15" customHeight="1" x14ac:dyDescent="0.25">
      <c r="A161" s="3" t="s">
        <v>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7"/>
      <c r="P161" s="38">
        <f>('Total WS'!V79*2000/(HH!P39*365))*7</f>
        <v>84.914373521833284</v>
      </c>
      <c r="Q161" s="38">
        <f>('Total WS'!W79*2000/(HH!Q39*365))*7</f>
        <v>82.605627079935573</v>
      </c>
      <c r="R161" s="38">
        <f>('Total WS'!X79*2000/(HH!R39*365))*7</f>
        <v>81.530122162151514</v>
      </c>
      <c r="S161" s="38">
        <f>('Total WS'!Y79*2000/(HH!S39*365))*7</f>
        <v>77.091537581838509</v>
      </c>
      <c r="T161" s="38">
        <f>('Total WS'!Z79*2000/(HH!T39*365))*7</f>
        <v>74.395120234814129</v>
      </c>
      <c r="U161" s="38">
        <f>('Total WS'!AA79*2000/(HH!U39*365))*7</f>
        <v>70.3243967973536</v>
      </c>
      <c r="V161" s="38">
        <f>('Total WS'!AB79*2000/(HH!V39*365))*7</f>
        <v>69.246865376885424</v>
      </c>
      <c r="W161" s="38">
        <f>('Total WS'!AC79*2000/(HH!W39*365))*7</f>
        <v>70.121786840738878</v>
      </c>
      <c r="X161" s="38">
        <f>('Total WS'!AD79*2000/(HH!X39*365))*7</f>
        <v>67.970964066446669</v>
      </c>
      <c r="Y161" s="38">
        <f>('Total WS'!AE79*2000/(HH!Y39*365))*7</f>
        <v>64.823612200597125</v>
      </c>
      <c r="Z161" s="38">
        <f>('Total WS'!AF79*2000/(HH!Z39*365))*7</f>
        <v>65.977471384394107</v>
      </c>
      <c r="AA161" s="38">
        <f>('Total WS'!AG79*2000/(HH!AA39*365))*7</f>
        <v>67.26365589271775</v>
      </c>
      <c r="AB161" s="38">
        <f>('Total WS'!AH79*2000/(HH!AB39*365))*7</f>
        <v>69.580938359773384</v>
      </c>
      <c r="AC161" s="38">
        <f>('Total WS'!AI79*2000/(HH!AC39*365))*7</f>
        <v>68.60062240565253</v>
      </c>
      <c r="AD161" s="38">
        <f>('Total WS'!AJ79*2000/(HH!AD39*365))*7</f>
        <v>69.855780375303837</v>
      </c>
      <c r="AE161" s="38">
        <f>('Total WS'!AK79*2000/(HH!AE39*365))*7</f>
        <v>67.356351478866358</v>
      </c>
      <c r="AF161" s="38">
        <f>('Total WS'!AL79*2000/(HH!AF39*365))*7</f>
        <v>75.932228375740266</v>
      </c>
    </row>
    <row r="163" spans="1:32" ht="15" customHeight="1" x14ac:dyDescent="0.25">
      <c r="A163" t="s">
        <v>39</v>
      </c>
    </row>
    <row r="164" spans="1:32" ht="15" customHeight="1" x14ac:dyDescent="0.25">
      <c r="A164" s="3"/>
      <c r="B164" s="3">
        <v>1990</v>
      </c>
      <c r="C164" s="3">
        <v>1991</v>
      </c>
      <c r="D164" s="3">
        <v>1992</v>
      </c>
      <c r="E164" s="3">
        <v>1993</v>
      </c>
      <c r="F164" s="3">
        <v>1994</v>
      </c>
      <c r="G164" s="3">
        <v>1995</v>
      </c>
      <c r="H164" s="3">
        <v>1996</v>
      </c>
      <c r="I164" s="3">
        <v>1997</v>
      </c>
      <c r="J164" s="3">
        <v>1998</v>
      </c>
      <c r="K164" s="3">
        <v>1999</v>
      </c>
      <c r="L164" s="3">
        <v>2000</v>
      </c>
      <c r="M164" s="3">
        <v>2001</v>
      </c>
      <c r="N164" s="3">
        <v>2002</v>
      </c>
      <c r="O164" s="3">
        <v>2003</v>
      </c>
      <c r="P164" s="3">
        <v>2004</v>
      </c>
      <c r="Q164" s="3">
        <v>2005</v>
      </c>
      <c r="R164" s="3">
        <v>2006</v>
      </c>
      <c r="S164" s="3">
        <v>2007</v>
      </c>
      <c r="T164" s="3">
        <v>2008</v>
      </c>
      <c r="U164" s="3">
        <v>2009</v>
      </c>
      <c r="V164" s="3">
        <v>2010</v>
      </c>
      <c r="W164" s="3">
        <v>2011</v>
      </c>
      <c r="X164" s="3">
        <v>2012</v>
      </c>
      <c r="Y164" s="3">
        <v>2013</v>
      </c>
      <c r="Z164" s="3">
        <v>2014</v>
      </c>
      <c r="AA164" s="29">
        <v>2015</v>
      </c>
      <c r="AB164" s="29">
        <v>2016</v>
      </c>
      <c r="AC164" s="29">
        <v>2017</v>
      </c>
      <c r="AD164" s="3">
        <v>2018</v>
      </c>
      <c r="AE164" s="3">
        <v>2019</v>
      </c>
      <c r="AF164" s="3">
        <v>2020</v>
      </c>
    </row>
    <row r="165" spans="1:32" ht="15" customHeight="1" x14ac:dyDescent="0.25">
      <c r="A165" s="3">
        <v>1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P165" s="38">
        <f>P126/2.2</f>
        <v>32.198639082543636</v>
      </c>
      <c r="Q165" s="38">
        <f t="shared" ref="Q165:AF165" si="10">Q126/2.2</f>
        <v>30.792477817221044</v>
      </c>
      <c r="R165" s="38">
        <f t="shared" si="10"/>
        <v>29.492582070707069</v>
      </c>
      <c r="S165" s="38">
        <f t="shared" si="10"/>
        <v>28.33042899842961</v>
      </c>
      <c r="T165" s="38">
        <f t="shared" si="10"/>
        <v>28.979878371872218</v>
      </c>
      <c r="U165" s="38">
        <f t="shared" si="10"/>
        <v>27.023736581770834</v>
      </c>
      <c r="V165" s="38">
        <f t="shared" si="10"/>
        <v>26.361462148748586</v>
      </c>
      <c r="W165" s="38">
        <f t="shared" si="10"/>
        <v>26.715694814566273</v>
      </c>
      <c r="X165" s="38">
        <f t="shared" si="10"/>
        <v>26.011248315576839</v>
      </c>
      <c r="Y165" s="38">
        <f t="shared" si="10"/>
        <v>24.504384261913327</v>
      </c>
      <c r="Z165" s="38">
        <f t="shared" si="10"/>
        <v>25.820079364290674</v>
      </c>
      <c r="AA165" s="38">
        <f t="shared" si="10"/>
        <v>26.063551655363256</v>
      </c>
      <c r="AB165" s="38">
        <f t="shared" si="10"/>
        <v>26.031356495216372</v>
      </c>
      <c r="AC165" s="38">
        <f t="shared" si="10"/>
        <v>26.050225279237907</v>
      </c>
      <c r="AD165" s="38">
        <f t="shared" si="10"/>
        <v>26.519276386675493</v>
      </c>
      <c r="AE165" s="38">
        <f t="shared" si="10"/>
        <v>25.492245895309498</v>
      </c>
      <c r="AF165" s="38">
        <f t="shared" si="10"/>
        <v>24.764938718861504</v>
      </c>
    </row>
    <row r="166" spans="1:32" ht="15" customHeight="1" x14ac:dyDescent="0.25">
      <c r="A166" s="3">
        <v>2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P166" s="38">
        <f t="shared" ref="P166:AF166" si="11">P127/2.2</f>
        <v>36.122651396062572</v>
      </c>
      <c r="Q166" s="38">
        <f t="shared" si="11"/>
        <v>33.265421676212497</v>
      </c>
      <c r="R166" s="38">
        <f t="shared" si="11"/>
        <v>33.817692520714438</v>
      </c>
      <c r="S166" s="38">
        <f t="shared" si="11"/>
        <v>32.733706791239165</v>
      </c>
      <c r="T166" s="38">
        <f t="shared" si="11"/>
        <v>32.246106333066095</v>
      </c>
      <c r="U166" s="38">
        <f t="shared" si="11"/>
        <v>29.907197905743178</v>
      </c>
      <c r="V166" s="38">
        <f t="shared" si="11"/>
        <v>28.939214501100796</v>
      </c>
      <c r="W166" s="38">
        <f t="shared" si="11"/>
        <v>29.251219810954819</v>
      </c>
      <c r="X166" s="38">
        <f t="shared" si="11"/>
        <v>28.135594662093649</v>
      </c>
      <c r="Y166" s="38">
        <f t="shared" si="11"/>
        <v>27.343315255251333</v>
      </c>
      <c r="Z166" s="38">
        <f t="shared" si="11"/>
        <v>26.789064345348439</v>
      </c>
      <c r="AA166" s="38">
        <f t="shared" si="11"/>
        <v>26.895815317389253</v>
      </c>
      <c r="AB166" s="38">
        <f t="shared" si="11"/>
        <v>26.754001057724057</v>
      </c>
      <c r="AC166" s="38">
        <f t="shared" si="11"/>
        <v>26.384582970060883</v>
      </c>
      <c r="AD166" s="38">
        <f t="shared" si="11"/>
        <v>26.286930298607221</v>
      </c>
      <c r="AE166" s="38">
        <f t="shared" si="11"/>
        <v>25.733406885981275</v>
      </c>
      <c r="AF166" s="38">
        <f t="shared" si="11"/>
        <v>33.352763897163996</v>
      </c>
    </row>
    <row r="167" spans="1:32" ht="15" customHeight="1" x14ac:dyDescent="0.25">
      <c r="A167" s="3">
        <v>3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P167" s="38">
        <f t="shared" ref="P167:AF167" si="12">P128/2.2</f>
        <v>39.201660905941537</v>
      </c>
      <c r="Q167" s="38">
        <f t="shared" si="12"/>
        <v>38.936871347830248</v>
      </c>
      <c r="R167" s="38">
        <f t="shared" si="12"/>
        <v>39.350479710864199</v>
      </c>
      <c r="S167" s="38">
        <f t="shared" si="12"/>
        <v>36.870598336921134</v>
      </c>
      <c r="T167" s="38">
        <f t="shared" si="12"/>
        <v>35.958357760071038</v>
      </c>
      <c r="U167" s="38">
        <f t="shared" si="12"/>
        <v>33.890158685299077</v>
      </c>
      <c r="V167" s="38">
        <f t="shared" si="12"/>
        <v>33.370795605399508</v>
      </c>
      <c r="W167" s="38">
        <f t="shared" si="12"/>
        <v>33.085991789213502</v>
      </c>
      <c r="X167" s="38">
        <f t="shared" si="12"/>
        <v>31.999116861056994</v>
      </c>
      <c r="Y167" s="38">
        <f t="shared" si="12"/>
        <v>30.946762938214437</v>
      </c>
      <c r="Z167" s="38">
        <f t="shared" si="12"/>
        <v>30.676069973825339</v>
      </c>
      <c r="AA167" s="38">
        <f t="shared" si="12"/>
        <v>31.284985651632461</v>
      </c>
      <c r="AB167" s="38">
        <f t="shared" si="12"/>
        <v>31.636257982496105</v>
      </c>
      <c r="AC167" s="38">
        <f t="shared" si="12"/>
        <v>30.535635556654068</v>
      </c>
      <c r="AD167" s="38">
        <f t="shared" si="12"/>
        <v>31.224363152773165</v>
      </c>
      <c r="AE167" s="38">
        <f t="shared" si="12"/>
        <v>29.647781484066822</v>
      </c>
      <c r="AF167" s="38">
        <f t="shared" si="12"/>
        <v>33.940083210495374</v>
      </c>
    </row>
    <row r="168" spans="1:32" ht="15" customHeight="1" x14ac:dyDescent="0.25">
      <c r="A168" s="3">
        <v>4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P168" s="38">
        <f t="shared" ref="P168:AF168" si="13">P129/2.2</f>
        <v>36.292702616444608</v>
      </c>
      <c r="Q168" s="38">
        <f t="shared" si="13"/>
        <v>33.645280236678197</v>
      </c>
      <c r="R168" s="38">
        <f t="shared" si="13"/>
        <v>33.626659079637378</v>
      </c>
      <c r="S168" s="38">
        <f t="shared" si="13"/>
        <v>32.390469537145108</v>
      </c>
      <c r="T168" s="38">
        <f t="shared" si="13"/>
        <v>30.873564832152582</v>
      </c>
      <c r="U168" s="38">
        <f t="shared" si="13"/>
        <v>29.50554344818044</v>
      </c>
      <c r="V168" s="38">
        <f t="shared" si="13"/>
        <v>30.591439005417865</v>
      </c>
      <c r="W168" s="38">
        <f t="shared" si="13"/>
        <v>28.856633701078742</v>
      </c>
      <c r="X168" s="38">
        <f t="shared" si="13"/>
        <v>27.953594225180016</v>
      </c>
      <c r="Y168" s="38">
        <f t="shared" si="13"/>
        <v>27.103376216345701</v>
      </c>
      <c r="Z168" s="38">
        <f t="shared" si="13"/>
        <v>27.741091679150045</v>
      </c>
      <c r="AA168" s="38">
        <f t="shared" si="13"/>
        <v>27.769759184695104</v>
      </c>
      <c r="AB168" s="38">
        <f t="shared" si="13"/>
        <v>28.905284428675483</v>
      </c>
      <c r="AC168" s="38">
        <f t="shared" si="13"/>
        <v>28.386676389281579</v>
      </c>
      <c r="AD168" s="38">
        <f t="shared" si="13"/>
        <v>29.245483579160034</v>
      </c>
      <c r="AE168" s="38">
        <f t="shared" si="13"/>
        <v>27.45364238012948</v>
      </c>
      <c r="AF168" s="38">
        <f t="shared" si="13"/>
        <v>31.035261949812988</v>
      </c>
    </row>
    <row r="169" spans="1:32" ht="15" customHeight="1" x14ac:dyDescent="0.25">
      <c r="A169" s="3">
        <v>5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P169" s="38">
        <f t="shared" ref="P169:AF169" si="14">P130/2.2</f>
        <v>34.752669975072614</v>
      </c>
      <c r="Q169" s="38">
        <f t="shared" si="14"/>
        <v>34.429632991485477</v>
      </c>
      <c r="R169" s="38">
        <f t="shared" si="14"/>
        <v>33.866243148789707</v>
      </c>
      <c r="S169" s="38">
        <f t="shared" si="14"/>
        <v>30.311724678863097</v>
      </c>
      <c r="T169" s="38">
        <f t="shared" si="14"/>
        <v>29.587352745473972</v>
      </c>
      <c r="U169" s="38">
        <f t="shared" si="14"/>
        <v>27.66125104077436</v>
      </c>
      <c r="V169" s="38">
        <f t="shared" si="14"/>
        <v>27.097347573693998</v>
      </c>
      <c r="W169" s="38">
        <f t="shared" si="14"/>
        <v>26.998364541871524</v>
      </c>
      <c r="X169" s="38">
        <f t="shared" si="14"/>
        <v>26.137329604865879</v>
      </c>
      <c r="Y169" s="38">
        <f t="shared" si="14"/>
        <v>24.252298366420039</v>
      </c>
      <c r="Z169" s="38">
        <f t="shared" si="14"/>
        <v>24.583798935214219</v>
      </c>
      <c r="AA169" s="38">
        <f t="shared" si="14"/>
        <v>25.107431061112706</v>
      </c>
      <c r="AB169" s="38">
        <f t="shared" si="14"/>
        <v>25.577520943104538</v>
      </c>
      <c r="AC169" s="38">
        <f t="shared" si="14"/>
        <v>25.581330267571861</v>
      </c>
      <c r="AD169" s="38">
        <f t="shared" si="14"/>
        <v>35.532738322588436</v>
      </c>
      <c r="AE169" s="38">
        <f t="shared" si="14"/>
        <v>25.656521290888467</v>
      </c>
      <c r="AF169" s="38">
        <f t="shared" si="14"/>
        <v>30.462300597778007</v>
      </c>
    </row>
    <row r="170" spans="1:32" ht="15" customHeight="1" x14ac:dyDescent="0.25">
      <c r="A170" s="3">
        <v>6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P170" s="38">
        <f t="shared" ref="P170:AF170" si="15">P131/2.2</f>
        <v>32.951995900578972</v>
      </c>
      <c r="Q170" s="38">
        <f t="shared" si="15"/>
        <v>32.514368611643285</v>
      </c>
      <c r="R170" s="38">
        <f t="shared" si="15"/>
        <v>33.113103728546221</v>
      </c>
      <c r="S170" s="38">
        <f t="shared" si="15"/>
        <v>30.791000308071162</v>
      </c>
      <c r="T170" s="38">
        <f t="shared" si="15"/>
        <v>31.024920637785439</v>
      </c>
      <c r="U170" s="38">
        <f t="shared" si="15"/>
        <v>29.107726027397259</v>
      </c>
      <c r="V170" s="38">
        <f t="shared" si="15"/>
        <v>28.844377654309163</v>
      </c>
      <c r="W170" s="38">
        <f t="shared" si="15"/>
        <v>28.607804531888096</v>
      </c>
      <c r="X170" s="38">
        <f t="shared" si="15"/>
        <v>28.565483271597326</v>
      </c>
      <c r="Y170" s="38">
        <f t="shared" si="15"/>
        <v>27.117034108341262</v>
      </c>
      <c r="Z170" s="38">
        <f t="shared" si="15"/>
        <v>27.728578709650275</v>
      </c>
      <c r="AA170" s="38">
        <f t="shared" si="15"/>
        <v>28.77602844083291</v>
      </c>
      <c r="AB170" s="38">
        <f t="shared" si="15"/>
        <v>28.685363802936443</v>
      </c>
      <c r="AC170" s="38">
        <f t="shared" si="15"/>
        <v>29.413342765573233</v>
      </c>
      <c r="AD170" s="38">
        <f t="shared" si="15"/>
        <v>29.979128113809971</v>
      </c>
      <c r="AE170" s="38">
        <f t="shared" si="15"/>
        <v>29.78326226146898</v>
      </c>
      <c r="AF170" s="38">
        <f t="shared" si="15"/>
        <v>37.039755659666611</v>
      </c>
    </row>
    <row r="171" spans="1:32" ht="15" customHeight="1" x14ac:dyDescent="0.25">
      <c r="A171" s="3">
        <v>7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P171" s="38">
        <f t="shared" ref="P171:AF171" si="16">P132/2.2</f>
        <v>32.657814204485128</v>
      </c>
      <c r="Q171" s="38">
        <f t="shared" si="16"/>
        <v>31.114929185047597</v>
      </c>
      <c r="R171" s="38">
        <f t="shared" si="16"/>
        <v>33.406824071078397</v>
      </c>
      <c r="S171" s="38">
        <f t="shared" si="16"/>
        <v>31.172544178488863</v>
      </c>
      <c r="T171" s="38">
        <f t="shared" si="16"/>
        <v>30.586835409787067</v>
      </c>
      <c r="U171" s="38">
        <f t="shared" si="16"/>
        <v>30.702222736340076</v>
      </c>
      <c r="V171" s="38">
        <f t="shared" si="16"/>
        <v>30.116429620177364</v>
      </c>
      <c r="W171" s="38">
        <f t="shared" si="16"/>
        <v>30.633160582314137</v>
      </c>
      <c r="X171" s="38">
        <f t="shared" si="16"/>
        <v>30.367453925508606</v>
      </c>
      <c r="Y171" s="38">
        <f t="shared" si="16"/>
        <v>27.621101869878316</v>
      </c>
      <c r="Z171" s="38">
        <f t="shared" si="16"/>
        <v>28.221575099524802</v>
      </c>
      <c r="AA171" s="38">
        <f t="shared" si="16"/>
        <v>17.931406892228978</v>
      </c>
      <c r="AB171" s="38">
        <f t="shared" si="16"/>
        <v>29.022086631705577</v>
      </c>
      <c r="AC171" s="38">
        <f t="shared" si="16"/>
        <v>28.694389902894812</v>
      </c>
      <c r="AD171" s="38">
        <f t="shared" si="16"/>
        <v>28.263126749865307</v>
      </c>
      <c r="AE171" s="38">
        <f t="shared" si="16"/>
        <v>26.90151996239268</v>
      </c>
      <c r="AF171" s="38">
        <f t="shared" si="16"/>
        <v>32.301363974928535</v>
      </c>
    </row>
    <row r="172" spans="1:32" ht="15" customHeight="1" x14ac:dyDescent="0.25">
      <c r="A172" s="3">
        <v>8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P172" s="38">
        <f t="shared" ref="P172:AF172" si="17">P133/2.2</f>
        <v>42.364351487441148</v>
      </c>
      <c r="Q172" s="38">
        <f t="shared" si="17"/>
        <v>44.296384463926827</v>
      </c>
      <c r="R172" s="38">
        <f t="shared" si="17"/>
        <v>40.715718152540276</v>
      </c>
      <c r="S172" s="38">
        <f t="shared" si="17"/>
        <v>38.587696594688978</v>
      </c>
      <c r="T172" s="38">
        <f t="shared" si="17"/>
        <v>36.135526371407487</v>
      </c>
      <c r="U172" s="38">
        <f t="shared" si="17"/>
        <v>30.752451553005749</v>
      </c>
      <c r="V172" s="38">
        <f t="shared" si="17"/>
        <v>29.227781663510697</v>
      </c>
      <c r="W172" s="38">
        <f t="shared" si="17"/>
        <v>29.856971797558952</v>
      </c>
      <c r="X172" s="38">
        <f t="shared" si="17"/>
        <v>32.560004475404732</v>
      </c>
      <c r="Y172" s="38">
        <f t="shared" si="17"/>
        <v>29.769413914468945</v>
      </c>
      <c r="Z172" s="38">
        <f t="shared" si="17"/>
        <v>29.574954026846232</v>
      </c>
      <c r="AA172" s="38">
        <f t="shared" si="17"/>
        <v>29.916060785720969</v>
      </c>
      <c r="AB172" s="38">
        <f t="shared" si="17"/>
        <v>31.52011610668637</v>
      </c>
      <c r="AC172" s="38">
        <f t="shared" si="17"/>
        <v>28.691110661337436</v>
      </c>
      <c r="AD172" s="38">
        <f t="shared" si="17"/>
        <v>29.425501639284988</v>
      </c>
      <c r="AE172" s="38">
        <f t="shared" si="17"/>
        <v>27.927692903115062</v>
      </c>
      <c r="AF172" s="38">
        <f t="shared" si="17"/>
        <v>31.294730591773426</v>
      </c>
    </row>
    <row r="173" spans="1:32" ht="15" customHeight="1" x14ac:dyDescent="0.25">
      <c r="A173" s="3">
        <v>9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P173" s="38">
        <f t="shared" ref="P173:AF173" si="18">P134/2.2</f>
        <v>43.378610233458588</v>
      </c>
      <c r="Q173" s="38">
        <f t="shared" si="18"/>
        <v>36.277218008226718</v>
      </c>
      <c r="R173" s="38">
        <f t="shared" si="18"/>
        <v>33.649284854367238</v>
      </c>
      <c r="S173" s="38">
        <f t="shared" si="18"/>
        <v>32.915986076758571</v>
      </c>
      <c r="T173" s="38">
        <f t="shared" si="18"/>
        <v>32.51714820756208</v>
      </c>
      <c r="U173" s="38">
        <f t="shared" si="18"/>
        <v>33.190426683102984</v>
      </c>
      <c r="V173" s="38">
        <f t="shared" si="18"/>
        <v>32.889291687869999</v>
      </c>
      <c r="W173" s="38">
        <f t="shared" si="18"/>
        <v>33.000794651774832</v>
      </c>
      <c r="X173" s="38">
        <f t="shared" si="18"/>
        <v>32.828517128924148</v>
      </c>
      <c r="Y173" s="38">
        <f t="shared" si="18"/>
        <v>30.028517617683054</v>
      </c>
      <c r="Z173" s="38">
        <f t="shared" si="18"/>
        <v>28.848941344078536</v>
      </c>
      <c r="AA173" s="38">
        <f t="shared" si="18"/>
        <v>30.081211414641899</v>
      </c>
      <c r="AB173" s="38">
        <f t="shared" si="18"/>
        <v>30.380426528830771</v>
      </c>
      <c r="AC173" s="38">
        <f t="shared" si="18"/>
        <v>28.682965196303336</v>
      </c>
      <c r="AD173" s="38">
        <f t="shared" si="18"/>
        <v>31.994192631901722</v>
      </c>
      <c r="AE173" s="38">
        <f t="shared" si="18"/>
        <v>30.011078625750528</v>
      </c>
      <c r="AF173" s="38">
        <f t="shared" si="18"/>
        <v>33.536780931157274</v>
      </c>
    </row>
    <row r="174" spans="1:32" ht="15" customHeight="1" x14ac:dyDescent="0.25">
      <c r="A174" s="3">
        <v>10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P174" s="38">
        <f t="shared" ref="P174:AF174" si="19">P135/2.2</f>
        <v>39.924691191814475</v>
      </c>
      <c r="Q174" s="38">
        <f t="shared" si="19"/>
        <v>38.916340433855012</v>
      </c>
      <c r="R174" s="38">
        <f t="shared" si="19"/>
        <v>39.946611969819045</v>
      </c>
      <c r="S174" s="38">
        <f t="shared" si="19"/>
        <v>37.794109609900886</v>
      </c>
      <c r="T174" s="38">
        <f t="shared" si="19"/>
        <v>37.557519955903068</v>
      </c>
      <c r="U174" s="38">
        <f t="shared" si="19"/>
        <v>33.204714374517927</v>
      </c>
      <c r="V174" s="38">
        <f t="shared" si="19"/>
        <v>34.418409255206136</v>
      </c>
      <c r="W174" s="38">
        <f t="shared" si="19"/>
        <v>34.2073187470832</v>
      </c>
      <c r="X174" s="38">
        <f t="shared" si="19"/>
        <v>33.493635419132815</v>
      </c>
      <c r="Y174" s="38">
        <f t="shared" si="19"/>
        <v>32.069585184744575</v>
      </c>
      <c r="Z174" s="38">
        <f t="shared" si="19"/>
        <v>31.921275671215316</v>
      </c>
      <c r="AA174" s="38">
        <f t="shared" si="19"/>
        <v>33.213212516291861</v>
      </c>
      <c r="AB174" s="38">
        <f t="shared" si="19"/>
        <v>35.951719513363351</v>
      </c>
      <c r="AC174" s="38">
        <f t="shared" si="19"/>
        <v>34.714694774288425</v>
      </c>
      <c r="AD174" s="38">
        <f t="shared" si="19"/>
        <v>32.79476106404001</v>
      </c>
      <c r="AE174" s="38">
        <f t="shared" si="19"/>
        <v>28.309855669444705</v>
      </c>
      <c r="AF174" s="38">
        <f t="shared" si="19"/>
        <v>27.144212088359776</v>
      </c>
    </row>
    <row r="175" spans="1:32" ht="15" customHeight="1" x14ac:dyDescent="0.25">
      <c r="A175" s="3">
        <v>11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P175" s="38">
        <f t="shared" ref="P175:AF175" si="20">P136/2.2</f>
        <v>44.286885199990294</v>
      </c>
      <c r="Q175" s="38">
        <f t="shared" si="20"/>
        <v>43.729119434598886</v>
      </c>
      <c r="R175" s="38">
        <f t="shared" si="20"/>
        <v>40.845728326508969</v>
      </c>
      <c r="S175" s="38">
        <f t="shared" si="20"/>
        <v>38.993785038188712</v>
      </c>
      <c r="T175" s="38">
        <f t="shared" si="20"/>
        <v>33.407445958253568</v>
      </c>
      <c r="U175" s="38">
        <f t="shared" si="20"/>
        <v>33.63204787336462</v>
      </c>
      <c r="V175" s="38">
        <f t="shared" si="20"/>
        <v>32.895980299840204</v>
      </c>
      <c r="W175" s="38">
        <f t="shared" si="20"/>
        <v>32.732784539340621</v>
      </c>
      <c r="X175" s="38">
        <f t="shared" si="20"/>
        <v>32.656401839207689</v>
      </c>
      <c r="Y175" s="38">
        <f t="shared" si="20"/>
        <v>30.422442416956187</v>
      </c>
      <c r="Z175" s="38">
        <f t="shared" si="20"/>
        <v>30.900348959333257</v>
      </c>
      <c r="AA175" s="38">
        <f t="shared" si="20"/>
        <v>32.152447491236927</v>
      </c>
      <c r="AB175" s="38">
        <f t="shared" si="20"/>
        <v>31.979368413226513</v>
      </c>
      <c r="AC175" s="38">
        <f t="shared" si="20"/>
        <v>30.871929126496156</v>
      </c>
      <c r="AD175" s="38">
        <f t="shared" si="20"/>
        <v>30.664515501812435</v>
      </c>
      <c r="AE175" s="38">
        <f t="shared" si="20"/>
        <v>30.300792915913824</v>
      </c>
      <c r="AF175" s="38">
        <f t="shared" si="20"/>
        <v>41.552391342383416</v>
      </c>
    </row>
    <row r="176" spans="1:32" ht="15" customHeight="1" x14ac:dyDescent="0.25">
      <c r="A176" s="3">
        <v>12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P176" s="38">
        <f t="shared" ref="P176:AF176" si="21">P137/2.2</f>
        <v>45.466114297933537</v>
      </c>
      <c r="Q176" s="38">
        <f t="shared" si="21"/>
        <v>43.815059912386666</v>
      </c>
      <c r="R176" s="38">
        <f t="shared" si="21"/>
        <v>43.211139907478049</v>
      </c>
      <c r="S176" s="38">
        <f t="shared" si="21"/>
        <v>40.186121314967131</v>
      </c>
      <c r="T176" s="38">
        <f t="shared" si="21"/>
        <v>38.279210139012193</v>
      </c>
      <c r="U176" s="38">
        <f t="shared" si="21"/>
        <v>30.246511288410087</v>
      </c>
      <c r="V176" s="38">
        <f t="shared" si="21"/>
        <v>30.334518581634654</v>
      </c>
      <c r="W176" s="38">
        <f t="shared" si="21"/>
        <v>30.141611600040516</v>
      </c>
      <c r="X176" s="38">
        <f t="shared" si="21"/>
        <v>30.376905980563318</v>
      </c>
      <c r="Y176" s="38">
        <f t="shared" si="21"/>
        <v>28.309231574413392</v>
      </c>
      <c r="Z176" s="38">
        <f t="shared" si="21"/>
        <v>29.561328418317224</v>
      </c>
      <c r="AA176" s="38">
        <f t="shared" si="21"/>
        <v>29.928805842068325</v>
      </c>
      <c r="AB176" s="38">
        <f t="shared" si="21"/>
        <v>31.503222067962835</v>
      </c>
      <c r="AC176" s="38">
        <f t="shared" si="21"/>
        <v>30.998000525916257</v>
      </c>
      <c r="AD176" s="38">
        <f t="shared" si="21"/>
        <v>30.593543168768051</v>
      </c>
      <c r="AE176" s="38">
        <f t="shared" si="21"/>
        <v>31.932146651890275</v>
      </c>
      <c r="AF176" s="38">
        <f t="shared" si="21"/>
        <v>35.257536458275737</v>
      </c>
    </row>
    <row r="177" spans="1:32" ht="15" customHeight="1" x14ac:dyDescent="0.25">
      <c r="A177" s="3">
        <v>13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P177" s="38">
        <f t="shared" ref="P177:AF177" si="22">P138/2.2</f>
        <v>42.122952619737774</v>
      </c>
      <c r="Q177" s="38">
        <f t="shared" si="22"/>
        <v>38.63095771934173</v>
      </c>
      <c r="R177" s="38">
        <f t="shared" si="22"/>
        <v>38.43835682626505</v>
      </c>
      <c r="S177" s="38">
        <f t="shared" si="22"/>
        <v>35.191227745965904</v>
      </c>
      <c r="T177" s="38">
        <f t="shared" si="22"/>
        <v>34.423709497871045</v>
      </c>
      <c r="U177" s="38">
        <f t="shared" si="22"/>
        <v>35.709154331733451</v>
      </c>
      <c r="V177" s="38">
        <f t="shared" si="22"/>
        <v>36.338379803203516</v>
      </c>
      <c r="W177" s="38">
        <f t="shared" si="22"/>
        <v>33.357716093810453</v>
      </c>
      <c r="X177" s="38">
        <f t="shared" si="22"/>
        <v>32.619666989530003</v>
      </c>
      <c r="Y177" s="38">
        <f t="shared" si="22"/>
        <v>31.081152796344842</v>
      </c>
      <c r="Z177" s="38">
        <f t="shared" si="22"/>
        <v>32.104699208241414</v>
      </c>
      <c r="AA177" s="38">
        <f t="shared" si="22"/>
        <v>32.896750611742497</v>
      </c>
      <c r="AB177" s="38">
        <f t="shared" si="22"/>
        <v>33.011018806059553</v>
      </c>
      <c r="AC177" s="38">
        <f t="shared" si="22"/>
        <v>32.041129736057727</v>
      </c>
      <c r="AD177" s="38">
        <f t="shared" si="22"/>
        <v>33.085636009624345</v>
      </c>
      <c r="AE177" s="38">
        <f t="shared" si="22"/>
        <v>31.33313270382677</v>
      </c>
      <c r="AF177" s="38">
        <f t="shared" si="22"/>
        <v>37.075249922304351</v>
      </c>
    </row>
    <row r="178" spans="1:32" ht="15" customHeight="1" x14ac:dyDescent="0.25">
      <c r="A178" s="3">
        <v>14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P178" s="38">
        <f t="shared" ref="P178:AF178" si="23">P139/2.2</f>
        <v>40.032217666895207</v>
      </c>
      <c r="Q178" s="38">
        <f t="shared" si="23"/>
        <v>39.471558715040473</v>
      </c>
      <c r="R178" s="38">
        <f t="shared" si="23"/>
        <v>38.487663956570273</v>
      </c>
      <c r="S178" s="38">
        <f t="shared" si="23"/>
        <v>36.361717835969301</v>
      </c>
      <c r="T178" s="38">
        <f t="shared" si="23"/>
        <v>38.565133979070843</v>
      </c>
      <c r="U178" s="38">
        <f t="shared" si="23"/>
        <v>33.013048320899109</v>
      </c>
      <c r="V178" s="38">
        <f t="shared" si="23"/>
        <v>33.047954328330682</v>
      </c>
      <c r="W178" s="38">
        <f t="shared" si="23"/>
        <v>32.959078892748671</v>
      </c>
      <c r="X178" s="38">
        <f t="shared" si="23"/>
        <v>31.828097885752733</v>
      </c>
      <c r="Y178" s="38">
        <f t="shared" si="23"/>
        <v>30.774709628760281</v>
      </c>
      <c r="Z178" s="38">
        <f t="shared" si="23"/>
        <v>30.641060023018841</v>
      </c>
      <c r="AA178" s="38">
        <f t="shared" si="23"/>
        <v>32.547398168780148</v>
      </c>
      <c r="AB178" s="38">
        <f t="shared" si="23"/>
        <v>32.609424572647306</v>
      </c>
      <c r="AC178" s="38">
        <f t="shared" si="23"/>
        <v>31.729810804672852</v>
      </c>
      <c r="AD178" s="38">
        <f t="shared" si="23"/>
        <v>31.915533322545169</v>
      </c>
      <c r="AE178" s="38">
        <f t="shared" si="23"/>
        <v>32.827537277785552</v>
      </c>
      <c r="AF178" s="38">
        <f t="shared" si="23"/>
        <v>37.381500165340427</v>
      </c>
    </row>
    <row r="179" spans="1:32" ht="15" customHeight="1" x14ac:dyDescent="0.25">
      <c r="A179" s="3">
        <v>15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P179" s="38">
        <f t="shared" ref="P179:AF179" si="24">P140/2.2</f>
        <v>40.562718199886156</v>
      </c>
      <c r="Q179" s="38">
        <f t="shared" si="24"/>
        <v>39.695179702768968</v>
      </c>
      <c r="R179" s="38">
        <f t="shared" si="24"/>
        <v>37.134675285527678</v>
      </c>
      <c r="S179" s="38">
        <f t="shared" si="24"/>
        <v>36.181124063450575</v>
      </c>
      <c r="T179" s="38">
        <f t="shared" si="24"/>
        <v>35.006532044343246</v>
      </c>
      <c r="U179" s="38">
        <f t="shared" si="24"/>
        <v>34.058764691266788</v>
      </c>
      <c r="V179" s="38">
        <f t="shared" si="24"/>
        <v>32.610198948879933</v>
      </c>
      <c r="W179" s="38">
        <f t="shared" si="24"/>
        <v>32.434044601651365</v>
      </c>
      <c r="X179" s="38">
        <f t="shared" si="24"/>
        <v>32.553849819529525</v>
      </c>
      <c r="Y179" s="38">
        <f t="shared" si="24"/>
        <v>30.836434463593488</v>
      </c>
      <c r="Z179" s="38">
        <f t="shared" si="24"/>
        <v>31.512909653080374</v>
      </c>
      <c r="AA179" s="38">
        <f t="shared" si="24"/>
        <v>31.775514924530778</v>
      </c>
      <c r="AB179" s="38">
        <f t="shared" si="24"/>
        <v>32.278231992347536</v>
      </c>
      <c r="AC179" s="38">
        <f t="shared" si="24"/>
        <v>32.68639094107801</v>
      </c>
      <c r="AD179" s="38">
        <f t="shared" si="24"/>
        <v>33.753764650127273</v>
      </c>
      <c r="AE179" s="38">
        <f t="shared" si="24"/>
        <v>32.871417449229199</v>
      </c>
      <c r="AF179" s="38">
        <f t="shared" si="24"/>
        <v>35.485197271998906</v>
      </c>
    </row>
    <row r="180" spans="1:32" ht="15" customHeight="1" x14ac:dyDescent="0.25">
      <c r="A180" s="3">
        <v>16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P180" s="38">
        <f t="shared" ref="P180:AF180" si="25">P141/2.2</f>
        <v>36.063030960630307</v>
      </c>
      <c r="Q180" s="38">
        <f t="shared" si="25"/>
        <v>35.625543809883631</v>
      </c>
      <c r="R180" s="38">
        <f t="shared" si="25"/>
        <v>35.043704192947168</v>
      </c>
      <c r="S180" s="38">
        <f t="shared" si="25"/>
        <v>29.317526164301078</v>
      </c>
      <c r="T180" s="38">
        <f t="shared" si="25"/>
        <v>27.090553517501704</v>
      </c>
      <c r="U180" s="38">
        <f t="shared" si="25"/>
        <v>30.837621588800193</v>
      </c>
      <c r="V180" s="38">
        <f t="shared" si="25"/>
        <v>31.066497656612704</v>
      </c>
      <c r="W180" s="38">
        <f t="shared" si="25"/>
        <v>31.116739101923415</v>
      </c>
      <c r="X180" s="38">
        <f t="shared" si="25"/>
        <v>30.845915198251021</v>
      </c>
      <c r="Y180" s="38">
        <f t="shared" si="25"/>
        <v>30.510868979368368</v>
      </c>
      <c r="Z180" s="38">
        <f t="shared" si="25"/>
        <v>30.225549406127929</v>
      </c>
      <c r="AA180" s="38">
        <f t="shared" si="25"/>
        <v>31.092027010920269</v>
      </c>
      <c r="AB180" s="38">
        <f t="shared" si="25"/>
        <v>32.114478388207097</v>
      </c>
      <c r="AC180" s="38">
        <f t="shared" si="25"/>
        <v>31.552651614204933</v>
      </c>
      <c r="AD180" s="38">
        <f t="shared" si="25"/>
        <v>32.555875466998749</v>
      </c>
      <c r="AE180" s="38">
        <f t="shared" si="25"/>
        <v>31.468359444054435</v>
      </c>
      <c r="AF180" s="38">
        <f t="shared" si="25"/>
        <v>35.130265597209451</v>
      </c>
    </row>
    <row r="181" spans="1:32" ht="15" customHeight="1" x14ac:dyDescent="0.25">
      <c r="A181" s="3">
        <v>17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P181" s="38">
        <f t="shared" ref="P181:AF181" si="26">P142/2.2</f>
        <v>42.595838775324239</v>
      </c>
      <c r="Q181" s="38">
        <f t="shared" si="26"/>
        <v>42.182872621828714</v>
      </c>
      <c r="R181" s="38">
        <f t="shared" si="26"/>
        <v>41.470378936132356</v>
      </c>
      <c r="S181" s="38">
        <f t="shared" si="26"/>
        <v>37.797206055523077</v>
      </c>
      <c r="T181" s="38">
        <f t="shared" si="26"/>
        <v>35.657542405738248</v>
      </c>
      <c r="U181" s="38">
        <f t="shared" si="26"/>
        <v>33.37375618131037</v>
      </c>
      <c r="V181" s="38">
        <f t="shared" si="26"/>
        <v>31.853656045350437</v>
      </c>
      <c r="W181" s="38">
        <f t="shared" si="26"/>
        <v>31.64686643419294</v>
      </c>
      <c r="X181" s="38">
        <f t="shared" si="26"/>
        <v>30.848423470351936</v>
      </c>
      <c r="Y181" s="38">
        <f t="shared" si="26"/>
        <v>28.577687519711557</v>
      </c>
      <c r="Z181" s="38">
        <f t="shared" si="26"/>
        <v>29.299829006883058</v>
      </c>
      <c r="AA181" s="38">
        <f t="shared" si="26"/>
        <v>30.076180093041483</v>
      </c>
      <c r="AB181" s="38">
        <f t="shared" si="26"/>
        <v>30.016681924954593</v>
      </c>
      <c r="AC181" s="38">
        <f t="shared" si="26"/>
        <v>28.713640658858651</v>
      </c>
      <c r="AD181" s="38">
        <f t="shared" si="26"/>
        <v>29.192227174712535</v>
      </c>
      <c r="AE181" s="38">
        <f t="shared" si="26"/>
        <v>29.588949253160745</v>
      </c>
      <c r="AF181" s="38">
        <f t="shared" si="26"/>
        <v>33.083888654128451</v>
      </c>
    </row>
    <row r="182" spans="1:32" ht="15" customHeight="1" x14ac:dyDescent="0.25">
      <c r="A182" s="3">
        <v>18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P182" s="38">
        <f t="shared" ref="P182:AF182" si="27">P143/2.2</f>
        <v>41.171946936382469</v>
      </c>
      <c r="Q182" s="38">
        <f t="shared" si="27"/>
        <v>39.992811105910157</v>
      </c>
      <c r="R182" s="38">
        <f t="shared" si="27"/>
        <v>39.271210949489024</v>
      </c>
      <c r="S182" s="38">
        <f t="shared" si="27"/>
        <v>37.07105926651392</v>
      </c>
      <c r="T182" s="38">
        <f t="shared" si="27"/>
        <v>35.923708321529311</v>
      </c>
      <c r="U182" s="38">
        <f t="shared" si="27"/>
        <v>34.668320934043798</v>
      </c>
      <c r="V182" s="38">
        <f t="shared" si="27"/>
        <v>34.137598950730109</v>
      </c>
      <c r="W182" s="38">
        <f t="shared" si="27"/>
        <v>33.79275241863705</v>
      </c>
      <c r="X182" s="38">
        <f t="shared" si="27"/>
        <v>34.305552407689071</v>
      </c>
      <c r="Y182" s="38">
        <f t="shared" si="27"/>
        <v>32.737972165596283</v>
      </c>
      <c r="Z182" s="38">
        <f t="shared" si="27"/>
        <v>32.999249637016852</v>
      </c>
      <c r="AA182" s="38">
        <f t="shared" si="27"/>
        <v>33.425643572672854</v>
      </c>
      <c r="AB182" s="38">
        <f t="shared" si="27"/>
        <v>33.236408843757111</v>
      </c>
      <c r="AC182" s="38">
        <f t="shared" si="27"/>
        <v>32.871636159887025</v>
      </c>
      <c r="AD182" s="38">
        <f t="shared" si="27"/>
        <v>32.021179886412916</v>
      </c>
      <c r="AE182" s="38">
        <f t="shared" si="27"/>
        <v>32.506174374082264</v>
      </c>
      <c r="AF182" s="38">
        <f t="shared" si="27"/>
        <v>35.974324548864587</v>
      </c>
    </row>
    <row r="183" spans="1:32" ht="15" customHeight="1" x14ac:dyDescent="0.25">
      <c r="A183" s="3">
        <v>19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P183" s="38">
        <f t="shared" ref="P183:AF183" si="28">P144/2.2</f>
        <v>39.49594307689776</v>
      </c>
      <c r="Q183" s="38">
        <f t="shared" si="28"/>
        <v>37.790860032454049</v>
      </c>
      <c r="R183" s="38">
        <f t="shared" si="28"/>
        <v>38.955474670730702</v>
      </c>
      <c r="S183" s="38">
        <f t="shared" si="28"/>
        <v>35.557999446035339</v>
      </c>
      <c r="T183" s="38">
        <f t="shared" si="28"/>
        <v>34.861680000916401</v>
      </c>
      <c r="U183" s="38">
        <f t="shared" si="28"/>
        <v>34.635634742419342</v>
      </c>
      <c r="V183" s="38">
        <f t="shared" si="28"/>
        <v>32.600603317428352</v>
      </c>
      <c r="W183" s="38">
        <f t="shared" si="28"/>
        <v>32.718411725261035</v>
      </c>
      <c r="X183" s="38">
        <f t="shared" si="28"/>
        <v>31.526639611944713</v>
      </c>
      <c r="Y183" s="38">
        <f t="shared" si="28"/>
        <v>29.594987708012059</v>
      </c>
      <c r="Z183" s="38">
        <f t="shared" si="28"/>
        <v>30.735560978419706</v>
      </c>
      <c r="AA183" s="38">
        <f t="shared" si="28"/>
        <v>30.446400410991416</v>
      </c>
      <c r="AB183" s="38">
        <f t="shared" si="28"/>
        <v>30.990567978775243</v>
      </c>
      <c r="AC183" s="38">
        <f t="shared" si="28"/>
        <v>30.175331714702956</v>
      </c>
      <c r="AD183" s="38">
        <f t="shared" si="28"/>
        <v>33.208762501018853</v>
      </c>
      <c r="AE183" s="38">
        <f t="shared" si="28"/>
        <v>32.747847295348954</v>
      </c>
      <c r="AF183" s="38">
        <f t="shared" si="28"/>
        <v>38.179293516091647</v>
      </c>
    </row>
    <row r="184" spans="1:32" ht="15" customHeight="1" x14ac:dyDescent="0.25">
      <c r="A184" s="3">
        <v>20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P184" s="38">
        <f t="shared" ref="P184:AF184" si="29">P145/2.2</f>
        <v>40.072433492194676</v>
      </c>
      <c r="Q184" s="38">
        <f t="shared" si="29"/>
        <v>38.266628581331332</v>
      </c>
      <c r="R184" s="38">
        <f t="shared" si="29"/>
        <v>37.654061807800709</v>
      </c>
      <c r="S184" s="38">
        <f t="shared" si="29"/>
        <v>35.74656478882158</v>
      </c>
      <c r="T184" s="38">
        <f t="shared" si="29"/>
        <v>34.219292618393006</v>
      </c>
      <c r="U184" s="38">
        <f t="shared" si="29"/>
        <v>32.622502244256488</v>
      </c>
      <c r="V184" s="38">
        <f t="shared" si="29"/>
        <v>32.841450170092926</v>
      </c>
      <c r="W184" s="38">
        <f t="shared" si="29"/>
        <v>33.581466278896237</v>
      </c>
      <c r="X184" s="38">
        <f t="shared" si="29"/>
        <v>32.076821106988994</v>
      </c>
      <c r="Y184" s="38">
        <f t="shared" si="29"/>
        <v>31.068914887989582</v>
      </c>
      <c r="Z184" s="38">
        <f t="shared" si="29"/>
        <v>32.355121249573834</v>
      </c>
      <c r="AA184" s="38">
        <f t="shared" si="29"/>
        <v>33.0723140325128</v>
      </c>
      <c r="AB184" s="38">
        <f t="shared" si="29"/>
        <v>33.197909524675715</v>
      </c>
      <c r="AC184" s="38">
        <f t="shared" si="29"/>
        <v>32.326481982237702</v>
      </c>
      <c r="AD184" s="38">
        <f t="shared" si="29"/>
        <v>31.901945632243077</v>
      </c>
      <c r="AE184" s="38">
        <f t="shared" si="29"/>
        <v>33.522898357752716</v>
      </c>
      <c r="AF184" s="38">
        <f t="shared" si="29"/>
        <v>35.432302248976256</v>
      </c>
    </row>
    <row r="185" spans="1:32" ht="15" customHeight="1" x14ac:dyDescent="0.25">
      <c r="A185" s="3">
        <v>21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P185" s="38">
        <f t="shared" ref="P185:AF185" si="30">P146/2.2</f>
        <v>31.302817594292286</v>
      </c>
      <c r="Q185" s="38">
        <f t="shared" si="30"/>
        <v>33.892948507194831</v>
      </c>
      <c r="R185" s="38">
        <f t="shared" si="30"/>
        <v>34.380402514200817</v>
      </c>
      <c r="S185" s="38">
        <f t="shared" si="30"/>
        <v>33.149922146146352</v>
      </c>
      <c r="T185" s="38">
        <f t="shared" si="30"/>
        <v>32.539684902289288</v>
      </c>
      <c r="U185" s="38">
        <f t="shared" si="30"/>
        <v>34.044166453777947</v>
      </c>
      <c r="V185" s="38">
        <f t="shared" si="30"/>
        <v>33.237076260222217</v>
      </c>
      <c r="W185" s="38">
        <f t="shared" si="30"/>
        <v>33.011779777270107</v>
      </c>
      <c r="X185" s="38">
        <f t="shared" si="30"/>
        <v>32.688376737015915</v>
      </c>
      <c r="Y185" s="38">
        <f t="shared" si="30"/>
        <v>29.770373547330291</v>
      </c>
      <c r="Z185" s="38">
        <f t="shared" si="30"/>
        <v>30.68209720010984</v>
      </c>
      <c r="AA185" s="38">
        <f t="shared" si="30"/>
        <v>32.439505699779673</v>
      </c>
      <c r="AB185" s="38">
        <f t="shared" si="30"/>
        <v>33.010492288365029</v>
      </c>
      <c r="AC185" s="38">
        <f t="shared" si="30"/>
        <v>31.474600306653517</v>
      </c>
      <c r="AD185" s="38">
        <f t="shared" si="30"/>
        <v>32.388126479344841</v>
      </c>
      <c r="AE185" s="38">
        <f t="shared" si="30"/>
        <v>30.87145150821576</v>
      </c>
      <c r="AF185" s="38">
        <f t="shared" si="30"/>
        <v>33.617637180076791</v>
      </c>
    </row>
    <row r="186" spans="1:32" ht="15" customHeight="1" x14ac:dyDescent="0.25">
      <c r="A186" s="3">
        <v>22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P186" s="38">
        <f t="shared" ref="P186:AF186" si="31">P147/2.2</f>
        <v>44.962008270689026</v>
      </c>
      <c r="Q186" s="38">
        <f t="shared" si="31"/>
        <v>43.768465360761581</v>
      </c>
      <c r="R186" s="38">
        <f t="shared" si="31"/>
        <v>44.632173788605108</v>
      </c>
      <c r="S186" s="38">
        <f t="shared" si="31"/>
        <v>39.384366479965962</v>
      </c>
      <c r="T186" s="38">
        <f t="shared" si="31"/>
        <v>39.347714612402974</v>
      </c>
      <c r="U186" s="38">
        <f t="shared" si="31"/>
        <v>36.76693169843854</v>
      </c>
      <c r="V186" s="38">
        <f t="shared" si="31"/>
        <v>33.412486642537445</v>
      </c>
      <c r="W186" s="38">
        <f t="shared" si="31"/>
        <v>33.421694633411661</v>
      </c>
      <c r="X186" s="38">
        <f t="shared" si="31"/>
        <v>30.369478225827727</v>
      </c>
      <c r="Y186" s="38">
        <f t="shared" si="31"/>
        <v>30.688126573806379</v>
      </c>
      <c r="Z186" s="38">
        <f t="shared" si="31"/>
        <v>34.38416447036866</v>
      </c>
      <c r="AA186" s="38">
        <f t="shared" si="31"/>
        <v>34.468619091095228</v>
      </c>
      <c r="AB186" s="38">
        <f t="shared" si="31"/>
        <v>35.099331621495864</v>
      </c>
      <c r="AC186" s="38">
        <f t="shared" si="31"/>
        <v>34.601295169629715</v>
      </c>
      <c r="AD186" s="38">
        <f t="shared" si="31"/>
        <v>36.667990419449787</v>
      </c>
      <c r="AE186" s="38">
        <f t="shared" si="31"/>
        <v>26.172943274136379</v>
      </c>
      <c r="AF186" s="38">
        <f t="shared" si="31"/>
        <v>30.394131761990103</v>
      </c>
    </row>
    <row r="187" spans="1:32" ht="15" customHeight="1" x14ac:dyDescent="0.25">
      <c r="A187" s="3">
        <v>23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P187" s="38">
        <f t="shared" ref="P187:AF187" si="32">P148/2.2</f>
        <v>38.533333243725124</v>
      </c>
      <c r="Q187" s="38">
        <f t="shared" si="32"/>
        <v>38.004534076727801</v>
      </c>
      <c r="R187" s="38">
        <f t="shared" si="32"/>
        <v>38.335020650976098</v>
      </c>
      <c r="S187" s="38">
        <f t="shared" si="32"/>
        <v>36.094235622969585</v>
      </c>
      <c r="T187" s="38">
        <f t="shared" si="32"/>
        <v>34.752484408368225</v>
      </c>
      <c r="U187" s="38">
        <f t="shared" si="32"/>
        <v>33.482375600314931</v>
      </c>
      <c r="V187" s="38">
        <f t="shared" si="32"/>
        <v>32.756646543398126</v>
      </c>
      <c r="W187" s="38">
        <f t="shared" si="32"/>
        <v>33.27473176788245</v>
      </c>
      <c r="X187" s="38">
        <f t="shared" si="32"/>
        <v>31.555613290681503</v>
      </c>
      <c r="Y187" s="38">
        <f t="shared" si="32"/>
        <v>29.977879480395959</v>
      </c>
      <c r="Z187" s="38">
        <f t="shared" si="32"/>
        <v>30.29206581090143</v>
      </c>
      <c r="AA187" s="38">
        <f t="shared" si="32"/>
        <v>32.873045938011892</v>
      </c>
      <c r="AB187" s="38">
        <f t="shared" si="32"/>
        <v>33.703224076214688</v>
      </c>
      <c r="AC187" s="38">
        <f t="shared" si="32"/>
        <v>32.933648646759622</v>
      </c>
      <c r="AD187" s="38">
        <f t="shared" si="32"/>
        <v>33.658818322878901</v>
      </c>
      <c r="AE187" s="38">
        <f t="shared" si="32"/>
        <v>41.116829910242821</v>
      </c>
      <c r="AF187" s="38">
        <f t="shared" si="32"/>
        <v>47.988813239888124</v>
      </c>
    </row>
    <row r="188" spans="1:32" ht="15" customHeight="1" x14ac:dyDescent="0.25">
      <c r="A188" s="3">
        <v>24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P188" s="38">
        <f t="shared" ref="P188:AF188" si="33">P149/2.2</f>
        <v>19.629105710348348</v>
      </c>
      <c r="Q188" s="38">
        <f t="shared" si="33"/>
        <v>35.32256359606383</v>
      </c>
      <c r="R188" s="38">
        <f t="shared" si="33"/>
        <v>39.413252933079896</v>
      </c>
      <c r="S188" s="38">
        <f t="shared" si="33"/>
        <v>37.268782641012436</v>
      </c>
      <c r="T188" s="38">
        <f t="shared" si="33"/>
        <v>35.590363498444347</v>
      </c>
      <c r="U188" s="38">
        <f t="shared" si="33"/>
        <v>30.689582251333032</v>
      </c>
      <c r="V188" s="38">
        <f t="shared" si="33"/>
        <v>33.549774664227385</v>
      </c>
      <c r="W188" s="38">
        <f t="shared" si="33"/>
        <v>29.19739784707869</v>
      </c>
      <c r="X188" s="38">
        <f t="shared" si="33"/>
        <v>27.062290918858199</v>
      </c>
      <c r="Y188" s="38">
        <f t="shared" si="33"/>
        <v>26.66265566625156</v>
      </c>
      <c r="Z188" s="38">
        <f t="shared" si="33"/>
        <v>28.481242840888918</v>
      </c>
      <c r="AA188" s="38">
        <f t="shared" si="33"/>
        <v>41.997830309428714</v>
      </c>
      <c r="AB188" s="38">
        <f t="shared" si="33"/>
        <v>35.279248500226778</v>
      </c>
      <c r="AC188" s="38">
        <f t="shared" si="33"/>
        <v>29.696988047269841</v>
      </c>
      <c r="AD188" s="38">
        <f t="shared" si="33"/>
        <v>26.997032325412295</v>
      </c>
      <c r="AE188" s="38">
        <f t="shared" si="33"/>
        <v>31.717252770729008</v>
      </c>
      <c r="AF188" s="38">
        <f t="shared" si="33"/>
        <v>35.176946831244408</v>
      </c>
    </row>
    <row r="189" spans="1:32" ht="15" customHeight="1" x14ac:dyDescent="0.25">
      <c r="A189" s="3">
        <v>25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P189" s="38">
        <f t="shared" ref="P189:AF189" si="34">P150/2.2</f>
        <v>32.548358104511543</v>
      </c>
      <c r="Q189" s="38">
        <f t="shared" si="34"/>
        <v>30.243887115980179</v>
      </c>
      <c r="R189" s="38">
        <f t="shared" si="34"/>
        <v>31.252552844026027</v>
      </c>
      <c r="S189" s="38">
        <f t="shared" si="34"/>
        <v>32.798814363492284</v>
      </c>
      <c r="T189" s="38">
        <f t="shared" si="34"/>
        <v>29.244705292447051</v>
      </c>
      <c r="U189" s="38">
        <f t="shared" si="34"/>
        <v>30.382957449445922</v>
      </c>
      <c r="V189" s="38">
        <f t="shared" si="34"/>
        <v>29.275398474829768</v>
      </c>
      <c r="W189" s="38">
        <f t="shared" si="34"/>
        <v>28.989154412293381</v>
      </c>
      <c r="X189" s="38">
        <f t="shared" si="34"/>
        <v>28.888320069945554</v>
      </c>
      <c r="Y189" s="38">
        <f t="shared" si="34"/>
        <v>31.604900048790395</v>
      </c>
      <c r="Z189" s="38">
        <f t="shared" si="34"/>
        <v>30.89483424600127</v>
      </c>
      <c r="AA189" s="38">
        <f t="shared" si="34"/>
        <v>32.013840824778093</v>
      </c>
      <c r="AB189" s="38">
        <f t="shared" si="34"/>
        <v>30.055472301344455</v>
      </c>
      <c r="AC189" s="38">
        <f t="shared" si="34"/>
        <v>31.001934726885654</v>
      </c>
      <c r="AD189" s="38">
        <f t="shared" si="34"/>
        <v>30.598702920136169</v>
      </c>
      <c r="AE189" s="38">
        <f t="shared" si="34"/>
        <v>30.392578293037527</v>
      </c>
      <c r="AF189" s="38">
        <f t="shared" si="34"/>
        <v>32.79309166230194</v>
      </c>
    </row>
    <row r="190" spans="1:32" ht="15" customHeight="1" x14ac:dyDescent="0.25">
      <c r="A190" s="3">
        <v>26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P190" s="38">
        <f t="shared" ref="P190:AF190" si="35">P151/2.2</f>
        <v>38.267168312830414</v>
      </c>
      <c r="Q190" s="38">
        <f t="shared" si="35"/>
        <v>37.035331934606717</v>
      </c>
      <c r="R190" s="38">
        <f t="shared" si="35"/>
        <v>35.314519936357421</v>
      </c>
      <c r="S190" s="38">
        <f t="shared" si="35"/>
        <v>32.569186470505663</v>
      </c>
      <c r="T190" s="38">
        <f t="shared" si="35"/>
        <v>32.226411317021977</v>
      </c>
      <c r="U190" s="38">
        <f t="shared" si="35"/>
        <v>30.581349607384176</v>
      </c>
      <c r="V190" s="38">
        <f t="shared" si="35"/>
        <v>29.855144530695195</v>
      </c>
      <c r="W190" s="38">
        <f t="shared" si="35"/>
        <v>29.85667835392838</v>
      </c>
      <c r="X190" s="38">
        <f t="shared" si="35"/>
        <v>31.149565003619276</v>
      </c>
      <c r="Y190" s="38">
        <f t="shared" si="35"/>
        <v>28.6900856238865</v>
      </c>
      <c r="Z190" s="38">
        <f t="shared" si="35"/>
        <v>28.215555303973733</v>
      </c>
      <c r="AA190" s="38">
        <f t="shared" si="35"/>
        <v>29.765979022529102</v>
      </c>
      <c r="AB190" s="38">
        <f t="shared" si="35"/>
        <v>30.997097535151365</v>
      </c>
      <c r="AC190" s="38">
        <f t="shared" si="35"/>
        <v>29.920324857793343</v>
      </c>
      <c r="AD190" s="38">
        <f t="shared" si="35"/>
        <v>31.734790630580008</v>
      </c>
      <c r="AE190" s="38">
        <f t="shared" si="35"/>
        <v>29.991361440043448</v>
      </c>
      <c r="AF190" s="38">
        <f t="shared" si="35"/>
        <v>33.717859541506556</v>
      </c>
    </row>
    <row r="191" spans="1:32" ht="15" customHeight="1" x14ac:dyDescent="0.25">
      <c r="A191" s="3">
        <v>27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P191" s="38">
        <f t="shared" ref="P191:AF191" si="36">P152/2.2</f>
        <v>40.449995520312783</v>
      </c>
      <c r="Q191" s="38">
        <f t="shared" si="36"/>
        <v>39.135392370690937</v>
      </c>
      <c r="R191" s="38">
        <f t="shared" si="36"/>
        <v>38.082736712873697</v>
      </c>
      <c r="S191" s="38">
        <f t="shared" si="36"/>
        <v>38.273919571065193</v>
      </c>
      <c r="T191" s="38">
        <f t="shared" si="36"/>
        <v>38.606099008307673</v>
      </c>
      <c r="U191" s="38">
        <f t="shared" si="36"/>
        <v>33.345485233454852</v>
      </c>
      <c r="V191" s="38">
        <f t="shared" si="36"/>
        <v>32.775871862228207</v>
      </c>
      <c r="W191" s="38">
        <f t="shared" si="36"/>
        <v>32.009796808702319</v>
      </c>
      <c r="X191" s="38">
        <f t="shared" si="36"/>
        <v>31.672468185781003</v>
      </c>
      <c r="Y191" s="38">
        <f t="shared" si="36"/>
        <v>28.112805364586499</v>
      </c>
      <c r="Z191" s="38">
        <f t="shared" si="36"/>
        <v>28.539181829066223</v>
      </c>
      <c r="AA191" s="38">
        <f t="shared" si="36"/>
        <v>29.96764329155349</v>
      </c>
      <c r="AB191" s="38">
        <f t="shared" si="36"/>
        <v>32.169474261090897</v>
      </c>
      <c r="AC191" s="38">
        <f t="shared" si="36"/>
        <v>30.490960591500986</v>
      </c>
      <c r="AD191" s="38">
        <f t="shared" si="36"/>
        <v>30.383167827152668</v>
      </c>
      <c r="AE191" s="38">
        <f t="shared" si="36"/>
        <v>33.773341150786862</v>
      </c>
      <c r="AF191" s="38">
        <f t="shared" si="36"/>
        <v>36.063207631234825</v>
      </c>
    </row>
    <row r="192" spans="1:32" ht="15" customHeight="1" x14ac:dyDescent="0.25">
      <c r="A192" s="3">
        <v>28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P192" s="38">
        <f t="shared" ref="P192:AF192" si="37">P153/2.2</f>
        <v>35.294615174334524</v>
      </c>
      <c r="Q192" s="38">
        <f t="shared" si="37"/>
        <v>35.232685123096083</v>
      </c>
      <c r="R192" s="38">
        <f t="shared" si="37"/>
        <v>36.026188069250111</v>
      </c>
      <c r="S192" s="38">
        <f t="shared" si="37"/>
        <v>34.429051275840749</v>
      </c>
      <c r="T192" s="38">
        <f t="shared" si="37"/>
        <v>33.05550866409498</v>
      </c>
      <c r="U192" s="38">
        <f t="shared" si="37"/>
        <v>30.660320038906132</v>
      </c>
      <c r="V192" s="38">
        <f t="shared" si="37"/>
        <v>30.882903434568298</v>
      </c>
      <c r="W192" s="38">
        <f t="shared" si="37"/>
        <v>30.895502575947813</v>
      </c>
      <c r="X192" s="38">
        <f t="shared" si="37"/>
        <v>30.535927626686782</v>
      </c>
      <c r="Y192" s="38">
        <f t="shared" si="37"/>
        <v>29.03635003319965</v>
      </c>
      <c r="Z192" s="38">
        <f t="shared" si="37"/>
        <v>29.651047232859661</v>
      </c>
      <c r="AA192" s="38">
        <f t="shared" si="37"/>
        <v>31.304125764639309</v>
      </c>
      <c r="AB192" s="38">
        <f t="shared" si="37"/>
        <v>32.473569688775477</v>
      </c>
      <c r="AC192" s="38">
        <f t="shared" si="37"/>
        <v>32.842124301960162</v>
      </c>
      <c r="AD192" s="38">
        <f t="shared" si="37"/>
        <v>33.571872780471892</v>
      </c>
      <c r="AE192" s="38">
        <f t="shared" si="37"/>
        <v>33.017195430394999</v>
      </c>
      <c r="AF192" s="38">
        <f t="shared" si="37"/>
        <v>36.857314584198143</v>
      </c>
    </row>
    <row r="193" spans="1:32" ht="15" customHeight="1" x14ac:dyDescent="0.25">
      <c r="A193" s="3">
        <v>29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P193" s="38">
        <f t="shared" ref="P193:AF193" si="38">P154/2.2</f>
        <v>34.447313400436428</v>
      </c>
      <c r="Q193" s="38">
        <f t="shared" si="38"/>
        <v>33.504479276013384</v>
      </c>
      <c r="R193" s="38">
        <f t="shared" si="38"/>
        <v>34.139780311013183</v>
      </c>
      <c r="S193" s="38">
        <f t="shared" si="38"/>
        <v>32.475630724883203</v>
      </c>
      <c r="T193" s="38">
        <f t="shared" si="38"/>
        <v>30.479915323840768</v>
      </c>
      <c r="U193" s="38">
        <f t="shared" si="38"/>
        <v>27.534566691521217</v>
      </c>
      <c r="V193" s="38">
        <f t="shared" si="38"/>
        <v>27.926178521215441</v>
      </c>
      <c r="W193" s="38">
        <f t="shared" si="38"/>
        <v>28.043209910237987</v>
      </c>
      <c r="X193" s="38">
        <f t="shared" si="38"/>
        <v>27.372680981987138</v>
      </c>
      <c r="Y193" s="38">
        <f t="shared" si="38"/>
        <v>26.249923938493172</v>
      </c>
      <c r="Z193" s="38">
        <f t="shared" si="38"/>
        <v>27.07758658740719</v>
      </c>
      <c r="AA193" s="38">
        <f t="shared" si="38"/>
        <v>27.510635739031589</v>
      </c>
      <c r="AB193" s="38">
        <f t="shared" si="38"/>
        <v>28.793870810547403</v>
      </c>
      <c r="AC193" s="38">
        <f t="shared" si="38"/>
        <v>28.595665029146833</v>
      </c>
      <c r="AD193" s="38">
        <f t="shared" si="38"/>
        <v>28.231053381044706</v>
      </c>
      <c r="AE193" s="38">
        <f t="shared" si="38"/>
        <v>25.840179160082464</v>
      </c>
      <c r="AF193" s="38">
        <f t="shared" si="38"/>
        <v>25.485330909988441</v>
      </c>
    </row>
    <row r="194" spans="1:32" ht="15" customHeight="1" x14ac:dyDescent="0.25">
      <c r="A194" s="3">
        <v>30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P194" s="38">
        <f t="shared" ref="P194:AF194" si="39">P155/2.2</f>
        <v>42.827855562681506</v>
      </c>
      <c r="Q194" s="38">
        <f t="shared" si="39"/>
        <v>41.938140801669817</v>
      </c>
      <c r="R194" s="38">
        <f t="shared" si="39"/>
        <v>42.648883708477378</v>
      </c>
      <c r="S194" s="38">
        <f t="shared" si="39"/>
        <v>40.219215516314982</v>
      </c>
      <c r="T194" s="38">
        <f t="shared" si="39"/>
        <v>38.051463359152407</v>
      </c>
      <c r="U194" s="38">
        <f t="shared" si="39"/>
        <v>33.858643961851847</v>
      </c>
      <c r="V194" s="38">
        <f t="shared" si="39"/>
        <v>32.486598609125252</v>
      </c>
      <c r="W194" s="38">
        <f t="shared" si="39"/>
        <v>33.061984388063912</v>
      </c>
      <c r="X194" s="38">
        <f t="shared" si="39"/>
        <v>32.473838155709103</v>
      </c>
      <c r="Y194" s="38">
        <f t="shared" si="39"/>
        <v>31.217550990095667</v>
      </c>
      <c r="Z194" s="38">
        <f t="shared" si="39"/>
        <v>32.020003813142516</v>
      </c>
      <c r="AA194" s="38">
        <f t="shared" si="39"/>
        <v>32.835409733989344</v>
      </c>
      <c r="AB194" s="38">
        <f t="shared" si="39"/>
        <v>33.864665647519068</v>
      </c>
      <c r="AC194" s="38">
        <f t="shared" si="39"/>
        <v>33.447312794948608</v>
      </c>
      <c r="AD194" s="38">
        <f t="shared" si="39"/>
        <v>33.294681571442389</v>
      </c>
      <c r="AE194" s="38">
        <f t="shared" si="39"/>
        <v>33.197860890412485</v>
      </c>
      <c r="AF194" s="38">
        <f t="shared" si="39"/>
        <v>38.896689038524421</v>
      </c>
    </row>
    <row r="195" spans="1:32" ht="15" customHeight="1" x14ac:dyDescent="0.25">
      <c r="A195" s="3">
        <v>31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P195" s="38">
        <f t="shared" ref="P195:AF195" si="40">P156/2.2</f>
        <v>41.223787505797425</v>
      </c>
      <c r="Q195" s="38">
        <f t="shared" si="40"/>
        <v>38.308811795999766</v>
      </c>
      <c r="R195" s="38">
        <f t="shared" si="40"/>
        <v>37.72549354071802</v>
      </c>
      <c r="S195" s="38">
        <f t="shared" si="40"/>
        <v>36.897261970607488</v>
      </c>
      <c r="T195" s="38">
        <f t="shared" si="40"/>
        <v>34.407171315852224</v>
      </c>
      <c r="U195" s="38">
        <f t="shared" si="40"/>
        <v>33.222603335767822</v>
      </c>
      <c r="V195" s="38">
        <f t="shared" si="40"/>
        <v>32.529085596580821</v>
      </c>
      <c r="W195" s="38">
        <f t="shared" si="40"/>
        <v>31.625936744267072</v>
      </c>
      <c r="X195" s="38">
        <f t="shared" si="40"/>
        <v>30.419742198546707</v>
      </c>
      <c r="Y195" s="38">
        <f t="shared" si="40"/>
        <v>29.747682377433481</v>
      </c>
      <c r="Z195" s="38">
        <f t="shared" si="40"/>
        <v>30.742440837204239</v>
      </c>
      <c r="AA195" s="38">
        <f t="shared" si="40"/>
        <v>32.268710656137472</v>
      </c>
      <c r="AB195" s="38">
        <f t="shared" si="40"/>
        <v>34.564259544718141</v>
      </c>
      <c r="AC195" s="38">
        <f t="shared" si="40"/>
        <v>35.776489076463065</v>
      </c>
      <c r="AD195" s="38">
        <f t="shared" si="40"/>
        <v>35.45284328725905</v>
      </c>
      <c r="AE195" s="38">
        <f t="shared" si="40"/>
        <v>36.278830324405696</v>
      </c>
      <c r="AF195" s="38">
        <f t="shared" si="40"/>
        <v>41.934676866875456</v>
      </c>
    </row>
    <row r="196" spans="1:32" ht="15" customHeight="1" x14ac:dyDescent="0.25">
      <c r="A196" s="3">
        <v>32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P196" s="38">
        <f t="shared" ref="P196:AF196" si="41">P157/2.2</f>
        <v>35.002100112742887</v>
      </c>
      <c r="Q196" s="38">
        <f t="shared" si="41"/>
        <v>33.615381344348926</v>
      </c>
      <c r="R196" s="38">
        <f t="shared" si="41"/>
        <v>33.448152645810254</v>
      </c>
      <c r="S196" s="38">
        <f t="shared" si="41"/>
        <v>31.098214297919572</v>
      </c>
      <c r="T196" s="38">
        <f t="shared" si="41"/>
        <v>30.003469922942546</v>
      </c>
      <c r="U196" s="38">
        <f t="shared" si="41"/>
        <v>28.683762006085676</v>
      </c>
      <c r="V196" s="38">
        <f t="shared" si="41"/>
        <v>28.558463511762788</v>
      </c>
      <c r="W196" s="38">
        <f t="shared" si="41"/>
        <v>56.239033530801542</v>
      </c>
      <c r="X196" s="38">
        <f t="shared" si="41"/>
        <v>29.499703215744692</v>
      </c>
      <c r="Y196" s="38">
        <f t="shared" si="41"/>
        <v>29.996061006811161</v>
      </c>
      <c r="Z196" s="38">
        <f t="shared" si="41"/>
        <v>30.249046311254862</v>
      </c>
      <c r="AA196" s="38">
        <f t="shared" si="41"/>
        <v>32.134393173798351</v>
      </c>
      <c r="AB196" s="38">
        <f t="shared" si="41"/>
        <v>31.659152011731702</v>
      </c>
      <c r="AC196" s="38">
        <f t="shared" si="41"/>
        <v>31.153059205549283</v>
      </c>
      <c r="AD196" s="38">
        <f t="shared" si="41"/>
        <v>31.951744463086573</v>
      </c>
      <c r="AE196" s="38">
        <f t="shared" si="41"/>
        <v>23.992703390236088</v>
      </c>
      <c r="AF196" s="38">
        <f t="shared" si="41"/>
        <v>26.811761420424478</v>
      </c>
    </row>
    <row r="197" spans="1:32" ht="15" customHeight="1" x14ac:dyDescent="0.25">
      <c r="A197" s="3">
        <v>33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P197" s="38">
        <f t="shared" ref="P197:AF197" si="42">P158/2.2</f>
        <v>31.872804507988356</v>
      </c>
      <c r="Q197" s="38">
        <f t="shared" si="42"/>
        <v>30.92803911775675</v>
      </c>
      <c r="R197" s="38">
        <f t="shared" si="42"/>
        <v>27.403706187267829</v>
      </c>
      <c r="S197" s="38">
        <f t="shared" si="42"/>
        <v>26.560740014543569</v>
      </c>
      <c r="T197" s="38">
        <f t="shared" si="42"/>
        <v>26.610180020437248</v>
      </c>
      <c r="U197" s="38">
        <f t="shared" si="42"/>
        <v>29.707347447073467</v>
      </c>
      <c r="V197" s="38">
        <f t="shared" si="42"/>
        <v>27.177062720289765</v>
      </c>
      <c r="W197" s="38">
        <f t="shared" si="42"/>
        <v>28.929969080328711</v>
      </c>
      <c r="X197" s="38">
        <f t="shared" si="42"/>
        <v>28.314543176950735</v>
      </c>
      <c r="Y197" s="38">
        <f t="shared" si="42"/>
        <v>27.635680393103215</v>
      </c>
      <c r="Z197" s="38">
        <f t="shared" si="42"/>
        <v>27.611547145680682</v>
      </c>
      <c r="AA197" s="38">
        <f t="shared" si="42"/>
        <v>21.7206921116064</v>
      </c>
      <c r="AB197" s="38">
        <f t="shared" si="42"/>
        <v>26.224903219262604</v>
      </c>
      <c r="AC197" s="38">
        <f t="shared" si="42"/>
        <v>30.425418309542252</v>
      </c>
      <c r="AD197" s="38">
        <f t="shared" si="42"/>
        <v>30.448685307367256</v>
      </c>
      <c r="AE197" s="38">
        <f t="shared" si="42"/>
        <v>30.044554967591079</v>
      </c>
      <c r="AF197" s="38">
        <f t="shared" si="42"/>
        <v>32.673743838949058</v>
      </c>
    </row>
    <row r="198" spans="1:32" ht="15" customHeight="1" x14ac:dyDescent="0.25">
      <c r="A198" s="3">
        <v>34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P198" s="38">
        <f t="shared" ref="P198:AF198" si="43">P159/2.2</f>
        <v>36.216057185669548</v>
      </c>
      <c r="Q198" s="38">
        <f t="shared" si="43"/>
        <v>33.433670539131221</v>
      </c>
      <c r="R198" s="38">
        <f t="shared" si="43"/>
        <v>31.37022519021232</v>
      </c>
      <c r="S198" s="38">
        <f t="shared" si="43"/>
        <v>29.404552373045519</v>
      </c>
      <c r="T198" s="38">
        <f t="shared" si="43"/>
        <v>28.814348074213136</v>
      </c>
      <c r="U198" s="38">
        <f t="shared" si="43"/>
        <v>28.935033569019758</v>
      </c>
      <c r="V198" s="38">
        <f t="shared" si="43"/>
        <v>29.311210304247712</v>
      </c>
      <c r="W198" s="38">
        <f t="shared" si="43"/>
        <v>28.684931506849313</v>
      </c>
      <c r="X198" s="38">
        <f t="shared" si="43"/>
        <v>28.225828035218804</v>
      </c>
      <c r="Y198" s="38">
        <f t="shared" si="43"/>
        <v>27.188208586834367</v>
      </c>
      <c r="Z198" s="38">
        <f t="shared" si="43"/>
        <v>27.265668323276238</v>
      </c>
      <c r="AA198" s="38">
        <f t="shared" si="43"/>
        <v>28.31249070024008</v>
      </c>
      <c r="AB198" s="38">
        <f t="shared" si="43"/>
        <v>28.75530638534757</v>
      </c>
      <c r="AC198" s="38">
        <f t="shared" si="43"/>
        <v>30.881521717679032</v>
      </c>
      <c r="AD198" s="38">
        <f t="shared" si="43"/>
        <v>29.915340884793366</v>
      </c>
      <c r="AE198" s="38">
        <f t="shared" si="43"/>
        <v>28.659958851654181</v>
      </c>
      <c r="AF198" s="38">
        <f t="shared" si="43"/>
        <v>32.217593934979242</v>
      </c>
    </row>
    <row r="199" spans="1:32" ht="15" customHeight="1" x14ac:dyDescent="0.25">
      <c r="A199" s="3">
        <v>35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P199" s="38">
        <f t="shared" ref="P199:AF199" si="44">P160/2.2</f>
        <v>39.406988644069891</v>
      </c>
      <c r="Q199" s="38">
        <f t="shared" si="44"/>
        <v>37.973927429003979</v>
      </c>
      <c r="R199" s="38">
        <f t="shared" si="44"/>
        <v>39.066406892211859</v>
      </c>
      <c r="S199" s="38">
        <f t="shared" si="44"/>
        <v>38.295038185119054</v>
      </c>
      <c r="T199" s="38">
        <f t="shared" si="44"/>
        <v>36.50525824356717</v>
      </c>
      <c r="U199" s="38">
        <f t="shared" si="44"/>
        <v>33.288719662661322</v>
      </c>
      <c r="V199" s="38">
        <f t="shared" si="44"/>
        <v>32.779942389824001</v>
      </c>
      <c r="W199" s="38">
        <f t="shared" si="44"/>
        <v>31.771328500915384</v>
      </c>
      <c r="X199" s="38">
        <f t="shared" si="44"/>
        <v>32.932528956372799</v>
      </c>
      <c r="Y199" s="38">
        <f t="shared" si="44"/>
        <v>31.474530419093135</v>
      </c>
      <c r="Z199" s="38">
        <f t="shared" si="44"/>
        <v>32.288926556939131</v>
      </c>
      <c r="AA199" s="38">
        <f t="shared" si="44"/>
        <v>32.901604490407344</v>
      </c>
      <c r="AB199" s="38">
        <f t="shared" si="44"/>
        <v>33.977786237705317</v>
      </c>
      <c r="AC199" s="38">
        <f t="shared" si="44"/>
        <v>35.185258944344461</v>
      </c>
      <c r="AD199" s="38">
        <f t="shared" si="44"/>
        <v>34.32863921693199</v>
      </c>
      <c r="AE199" s="38">
        <f t="shared" si="44"/>
        <v>32.828744061620775</v>
      </c>
      <c r="AF199" s="38">
        <f t="shared" si="44"/>
        <v>35.722567876745366</v>
      </c>
    </row>
    <row r="200" spans="1:32" ht="15" customHeight="1" x14ac:dyDescent="0.25">
      <c r="A200" s="3" t="s">
        <v>1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P200" s="38">
        <f t="shared" ref="P200:AF200" si="45">P161/2.2</f>
        <v>38.597442509924214</v>
      </c>
      <c r="Q200" s="38">
        <f t="shared" si="45"/>
        <v>37.548012309061619</v>
      </c>
      <c r="R200" s="38">
        <f t="shared" si="45"/>
        <v>37.059146437341596</v>
      </c>
      <c r="S200" s="38">
        <f t="shared" si="45"/>
        <v>35.041607991744776</v>
      </c>
      <c r="T200" s="38">
        <f t="shared" si="45"/>
        <v>33.815963743097328</v>
      </c>
      <c r="U200" s="38">
        <f t="shared" si="45"/>
        <v>31.965634907887999</v>
      </c>
      <c r="V200" s="38">
        <f t="shared" si="45"/>
        <v>31.475847898584281</v>
      </c>
      <c r="W200" s="38">
        <f t="shared" si="45"/>
        <v>31.873539473063122</v>
      </c>
      <c r="X200" s="38">
        <f t="shared" si="45"/>
        <v>30.895892757475757</v>
      </c>
      <c r="Y200" s="38">
        <f t="shared" si="45"/>
        <v>29.465278272998692</v>
      </c>
      <c r="Z200" s="38">
        <f t="shared" si="45"/>
        <v>29.989759720179137</v>
      </c>
      <c r="AA200" s="38">
        <f t="shared" si="45"/>
        <v>30.574389042144428</v>
      </c>
      <c r="AB200" s="38">
        <f t="shared" si="45"/>
        <v>31.627699254442444</v>
      </c>
      <c r="AC200" s="38">
        <f t="shared" si="45"/>
        <v>31.182101093478419</v>
      </c>
      <c r="AD200" s="38">
        <f t="shared" si="45"/>
        <v>31.752627443319923</v>
      </c>
      <c r="AE200" s="38">
        <f t="shared" si="45"/>
        <v>30.616523399484706</v>
      </c>
      <c r="AF200" s="38">
        <f t="shared" si="45"/>
        <v>34.514649261700121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83"/>
  <sheetViews>
    <sheetView tabSelected="1" topLeftCell="S25" workbookViewId="0">
      <selection activeCell="AC35" sqref="AC35"/>
    </sheetView>
  </sheetViews>
  <sheetFormatPr defaultColWidth="15.140625" defaultRowHeight="15" customHeight="1" x14ac:dyDescent="0.25"/>
  <cols>
    <col min="1" max="39" width="7.5703125" customWidth="1"/>
  </cols>
  <sheetData>
    <row r="1" spans="1:33" x14ac:dyDescent="0.25">
      <c r="A1" t="s">
        <v>16</v>
      </c>
    </row>
    <row r="2" spans="1:33" x14ac:dyDescent="0.25">
      <c r="A2" t="s">
        <v>14</v>
      </c>
    </row>
    <row r="3" spans="1:33" x14ac:dyDescent="0.25"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3">
        <v>2015</v>
      </c>
      <c r="AB3" s="3">
        <v>2016</v>
      </c>
      <c r="AC3" s="29">
        <v>2017</v>
      </c>
      <c r="AD3" s="3">
        <v>2018</v>
      </c>
      <c r="AE3" s="3">
        <v>2019</v>
      </c>
      <c r="AF3" s="3">
        <v>2020</v>
      </c>
      <c r="AG3" s="3">
        <v>2021</v>
      </c>
    </row>
    <row r="4" spans="1:33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7"/>
      <c r="P4" s="7">
        <f>Refuse!P4*2000/(HH!P4*365)</f>
        <v>8.1296986539918059</v>
      </c>
      <c r="Q4" s="7">
        <f>Refuse!Q4*2000/(HH!Q4*365)</f>
        <v>8.2397914856646413</v>
      </c>
      <c r="R4" s="7">
        <f>Refuse!R4*2000/(HH!R4*365)</f>
        <v>7.7868626331811273</v>
      </c>
      <c r="S4" s="7">
        <f>Refuse!S4*2000/(HH!S4*365)</f>
        <v>7.4162276080084295</v>
      </c>
      <c r="T4" s="7">
        <f>Refuse!T4*2000/(HH!T4*365)</f>
        <v>7.2678363265185357</v>
      </c>
      <c r="U4" s="7">
        <f>Refuse!U4*2000/(HH!U4*365)</f>
        <v>6.7486730376638349</v>
      </c>
      <c r="V4" s="7">
        <f>Refuse!V4*2000/(HH!V4*365)</f>
        <v>6.5307538390499769</v>
      </c>
      <c r="W4" s="7">
        <f>Refuse!W4*2000/(HH!W4*365)</f>
        <v>6.6762959282655503</v>
      </c>
      <c r="X4" s="7">
        <f>Refuse!X4*2000/(HH!X4*365)</f>
        <v>6.5205006065268201</v>
      </c>
      <c r="Y4" s="7">
        <f>Refuse!Y4*2000/(HH!Y4*365)</f>
        <v>6.0904465994860857</v>
      </c>
      <c r="Z4" s="7">
        <f>Refuse!Z4*2000/(HH!Z4*365)</f>
        <v>6.150886297342546</v>
      </c>
      <c r="AA4" s="7">
        <f>Refuse!AA4*2000/(HH!AA4*365)</f>
        <v>6.237719184002084</v>
      </c>
      <c r="AB4" s="7">
        <f>Refuse!AB4*2000/(HH!AB4*365)</f>
        <v>6.112796236575047</v>
      </c>
      <c r="AC4" s="7">
        <f>Refuse!AC4*2000/(HH!AC4*365)</f>
        <v>6.1744839077536016</v>
      </c>
      <c r="AD4" s="7">
        <f>Refuse!AD4*2000/(HH!AD4*365)</f>
        <v>6.5166934022688716</v>
      </c>
      <c r="AE4" s="7">
        <f>Refuse!AE4*2000/(HH!AE4*365)</f>
        <v>6.9584661222560955</v>
      </c>
      <c r="AF4" s="7">
        <f>Refuse!AF4*2000/(HH!AF4*365)</f>
        <v>6.7133896038005627</v>
      </c>
      <c r="AG4" s="7">
        <f>Refuse!AG4*2000/(HH!AG4*365)</f>
        <v>6.866590754862381</v>
      </c>
    </row>
    <row r="5" spans="1:33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7"/>
      <c r="O5" s="7"/>
      <c r="P5" s="7">
        <f>Refuse!P5*2000/(HH!P5*365)</f>
        <v>8.9754472640167666</v>
      </c>
      <c r="Q5" s="7">
        <f>Refuse!Q5*2000/(HH!Q5*365)</f>
        <v>8.5813373672857658</v>
      </c>
      <c r="R5" s="7">
        <f>Refuse!R5*2000/(HH!R5*365)</f>
        <v>8.7560971051598795</v>
      </c>
      <c r="S5" s="7">
        <f>Refuse!S5*2000/(HH!S5*365)</f>
        <v>8.4950504269763378</v>
      </c>
      <c r="T5" s="7">
        <f>Refuse!T5*2000/(HH!T5*365)</f>
        <v>8.118566253503813</v>
      </c>
      <c r="U5" s="7">
        <f>Refuse!U5*2000/(HH!U5*365)</f>
        <v>7.6278150265300217</v>
      </c>
      <c r="V5" s="7">
        <f>Refuse!V5*2000/(HH!V5*365)</f>
        <v>7.3104618741665668</v>
      </c>
      <c r="W5" s="7">
        <f>Refuse!W5*2000/(HH!W5*365)</f>
        <v>7.4610375028070957</v>
      </c>
      <c r="X5" s="7">
        <f>Refuse!X5*2000/(HH!X5*365)</f>
        <v>7.1571973950145971</v>
      </c>
      <c r="Y5" s="7">
        <f>Refuse!Y5*2000/(HH!Y5*365)</f>
        <v>7.0010817100108174</v>
      </c>
      <c r="Z5" s="7">
        <f>Refuse!Z5*2000/(HH!Z5*365)</f>
        <v>6.4642298431527259</v>
      </c>
      <c r="AA5" s="7">
        <f>Refuse!AA5*2000/(HH!AA5*365)</f>
        <v>6.5140443663682746</v>
      </c>
      <c r="AB5" s="7">
        <f>Refuse!AB5*2000/(HH!AB5*365)</f>
        <v>6.4169724813476385</v>
      </c>
      <c r="AC5" s="7">
        <f>Refuse!AC5*2000/(HH!AC5*365)</f>
        <v>6.3461100124778715</v>
      </c>
      <c r="AD5" s="7">
        <f>Refuse!AD5*2000/(HH!AD5*365)</f>
        <v>6.3890556013889013</v>
      </c>
      <c r="AE5" s="7">
        <f>Refuse!AE5*2000/(HH!AE5*365)</f>
        <v>7.1234330147887057</v>
      </c>
      <c r="AF5" s="7">
        <f>Refuse!AF5*2000/(HH!AF5*365)</f>
        <v>9.2630373326303737</v>
      </c>
      <c r="AG5" s="7">
        <f>Refuse!AG5*2000/(HH!AG5*365)</f>
        <v>9.2626010126260105</v>
      </c>
    </row>
    <row r="6" spans="1:33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7"/>
      <c r="O6" s="7"/>
      <c r="P6" s="7">
        <f>Refuse!P6*2000/(HH!P6*365)</f>
        <v>10.652143203778532</v>
      </c>
      <c r="Q6" s="7">
        <f>Refuse!Q6*2000/(HH!Q6*365)</f>
        <v>10.585535012932274</v>
      </c>
      <c r="R6" s="7">
        <f>Refuse!R6*2000/(HH!R6*365)</f>
        <v>10.695859788802816</v>
      </c>
      <c r="S6" s="7">
        <f>Refuse!S6*2000/(HH!S6*365)</f>
        <v>9.8366977832429825</v>
      </c>
      <c r="T6" s="7">
        <f>Refuse!T6*2000/(HH!T6*365)</f>
        <v>9.6367573549051766</v>
      </c>
      <c r="U6" s="7">
        <f>Refuse!U6*2000/(HH!U6*365)</f>
        <v>9.2355754330588518</v>
      </c>
      <c r="V6" s="7">
        <f>Refuse!V6*2000/(HH!V6*365)</f>
        <v>9.1004011095937969</v>
      </c>
      <c r="W6" s="7">
        <f>Refuse!W6*2000/(HH!W6*365)</f>
        <v>8.9647946632915705</v>
      </c>
      <c r="X6" s="7">
        <f>Refuse!X6*2000/(HH!X6*365)</f>
        <v>8.6578396148542573</v>
      </c>
      <c r="Y6" s="7">
        <f>Refuse!Y6*2000/(HH!Y6*365)</f>
        <v>8.3906526994359396</v>
      </c>
      <c r="Z6" s="7">
        <f>Refuse!Z6*2000/(HH!Z6*365)</f>
        <v>7.9975700877805789</v>
      </c>
      <c r="AA6" s="7">
        <f>Refuse!AA6*2000/(HH!AA6*365)</f>
        <v>8.2339297200714707</v>
      </c>
      <c r="AB6" s="7">
        <f>Refuse!AB6*2000/(HH!AB6*365)</f>
        <v>8.3065139939413566</v>
      </c>
      <c r="AC6" s="7">
        <f>Refuse!AC6*2000/(HH!AC6*365)</f>
        <v>8.0379611233109092</v>
      </c>
      <c r="AD6" s="7">
        <f>Refuse!AD6*2000/(HH!AD6*365)</f>
        <v>8.2611202559309582</v>
      </c>
      <c r="AE6" s="7">
        <f>Refuse!AE6*2000/(HH!AE6*365)</f>
        <v>8.4409760448166775</v>
      </c>
      <c r="AF6" s="7">
        <f>Refuse!AF6*2000/(HH!AF6*365)</f>
        <v>9.760870473440626</v>
      </c>
      <c r="AG6" s="7">
        <f>Refuse!AG6*2000/(HH!AG6*365)</f>
        <v>9.1255065615092175</v>
      </c>
    </row>
    <row r="7" spans="1:33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/>
      <c r="O7" s="7"/>
      <c r="P7" s="7">
        <f>Refuse!P7*2000/(HH!P7*365)</f>
        <v>10.211358160666345</v>
      </c>
      <c r="Q7" s="7">
        <f>Refuse!Q7*2000/(HH!Q7*365)</f>
        <v>9.5232272915959104</v>
      </c>
      <c r="R7" s="7">
        <f>Refuse!R7*2000/(HH!R7*365)</f>
        <v>9.5655225488687066</v>
      </c>
      <c r="S7" s="7">
        <f>Refuse!S7*2000/(HH!S7*365)</f>
        <v>9.1064320148373419</v>
      </c>
      <c r="T7" s="7">
        <f>Refuse!T7*2000/(HH!T7*365)</f>
        <v>8.5896499994897439</v>
      </c>
      <c r="U7" s="7">
        <f>Refuse!U7*2000/(HH!U7*365)</f>
        <v>8.2424847792998488</v>
      </c>
      <c r="V7" s="7">
        <f>Refuse!V7*2000/(HH!V7*365)</f>
        <v>8.6382718232645459</v>
      </c>
      <c r="W7" s="7">
        <f>Refuse!W7*2000/(HH!W7*365)</f>
        <v>8.0798383915332401</v>
      </c>
      <c r="X7" s="7">
        <f>Refuse!X7*2000/(HH!X7*365)</f>
        <v>7.7799923159830948</v>
      </c>
      <c r="Y7" s="7">
        <f>Refuse!Y7*2000/(HH!Y7*365)</f>
        <v>7.5352350851556569</v>
      </c>
      <c r="Z7" s="7">
        <f>Refuse!Z7*2000/(HH!Z7*365)</f>
        <v>7.4352590827873737</v>
      </c>
      <c r="AA7" s="7">
        <f>Refuse!AA7*2000/(HH!AA7*365)</f>
        <v>7.4086542710493219</v>
      </c>
      <c r="AB7" s="7">
        <f>Refuse!AB7*2000/(HH!AB7*365)</f>
        <v>7.7236740079715958</v>
      </c>
      <c r="AC7" s="7">
        <f>Refuse!AC7*2000/(HH!AC7*365)</f>
        <v>7.5768276215961068</v>
      </c>
      <c r="AD7" s="7">
        <f>Refuse!AD7*2000/(HH!AD7*365)</f>
        <v>7.8858975374138884</v>
      </c>
      <c r="AE7" s="7">
        <f>Refuse!AE7*2000/(HH!AE7*365)</f>
        <v>7.9273721615302311</v>
      </c>
      <c r="AF7" s="7">
        <f>Refuse!AF7*2000/(HH!AF7*365)</f>
        <v>8.9928487276543372</v>
      </c>
      <c r="AG7" s="7">
        <f>Refuse!AG7*2000/(HH!AG7*365)</f>
        <v>8.9205849239130082</v>
      </c>
    </row>
    <row r="8" spans="1:33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7"/>
      <c r="O8" s="7"/>
      <c r="P8" s="7">
        <f>Refuse!P8*2000/(HH!P8*365)</f>
        <v>9.9931240042384193</v>
      </c>
      <c r="Q8" s="7">
        <f>Refuse!Q8*2000/(HH!Q8*365)</f>
        <v>9.9046672458204199</v>
      </c>
      <c r="R8" s="7">
        <f>Refuse!R8*2000/(HH!R8*365)</f>
        <v>9.77025418653486</v>
      </c>
      <c r="S8" s="7">
        <f>Refuse!S8*2000/(HH!S8*365)</f>
        <v>8.6339211382729122</v>
      </c>
      <c r="T8" s="7">
        <f>Refuse!T8*2000/(HH!T8*365)</f>
        <v>8.3026306352555714</v>
      </c>
      <c r="U8" s="7">
        <f>Refuse!U8*2000/(HH!U8*365)</f>
        <v>7.8517244889879301</v>
      </c>
      <c r="V8" s="7">
        <f>Refuse!V8*2000/(HH!V8*365)</f>
        <v>7.6964543171953741</v>
      </c>
      <c r="W8" s="7">
        <f>Refuse!W8*2000/(HH!W8*365)</f>
        <v>7.6568830063957058</v>
      </c>
      <c r="X8" s="7">
        <f>Refuse!X8*2000/(HH!X8*365)</f>
        <v>7.3904297653705253</v>
      </c>
      <c r="Y8" s="7">
        <f>Refuse!Y8*2000/(HH!Y8*365)</f>
        <v>6.8364222401289281</v>
      </c>
      <c r="Z8" s="7">
        <f>Refuse!Z8*2000/(HH!Z8*365)</f>
        <v>6.6900979501524569</v>
      </c>
      <c r="AA8" s="7">
        <f>Refuse!AA8*2000/(HH!AA8*365)</f>
        <v>6.8451521276835567</v>
      </c>
      <c r="AB8" s="7">
        <f>Refuse!AB8*2000/(HH!AB8*365)</f>
        <v>6.9042442560768498</v>
      </c>
      <c r="AC8" s="7">
        <f>Refuse!AC8*2000/(HH!AC8*365)</f>
        <v>6.8922687036234969</v>
      </c>
      <c r="AD8" s="7">
        <f>Refuse!AD8*2000/(HH!AD8*365)</f>
        <v>9.6082895276806131</v>
      </c>
      <c r="AE8" s="7">
        <f>Refuse!AE8*2000/(HH!AE8*365)</f>
        <v>7.4747646391734017</v>
      </c>
      <c r="AF8" s="7">
        <f>Refuse!AF8*2000/(HH!AF8*365)</f>
        <v>8.8234841871176108</v>
      </c>
      <c r="AG8" s="7">
        <f>Refuse!AG8*2000/(HH!AG8*365)</f>
        <v>8.7153034499854503</v>
      </c>
    </row>
    <row r="9" spans="1:33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7"/>
      <c r="O9" s="7"/>
      <c r="P9" s="7">
        <f>Refuse!P9*2000/(HH!P9*365)</f>
        <v>8.4677689062136636</v>
      </c>
      <c r="Q9" s="7">
        <f>Refuse!Q9*2000/(HH!Q9*365)</f>
        <v>8.448721498100797</v>
      </c>
      <c r="R9" s="7">
        <f>Refuse!R9*2000/(HH!R9*365)</f>
        <v>8.6342974749374832</v>
      </c>
      <c r="S9" s="7">
        <f>Refuse!S9*2000/(HH!S9*365)</f>
        <v>7.959643681079112</v>
      </c>
      <c r="T9" s="7">
        <f>Refuse!T9*2000/(HH!T9*365)</f>
        <v>7.982838109103743</v>
      </c>
      <c r="U9" s="7">
        <f>Refuse!U9*2000/(HH!U9*365)</f>
        <v>7.5740493150684944</v>
      </c>
      <c r="V9" s="7">
        <f>Refuse!V9*2000/(HH!V9*365)</f>
        <v>7.5226993326308396</v>
      </c>
      <c r="W9" s="7">
        <f>Refuse!W9*2000/(HH!W9*365)</f>
        <v>7.4659611453060597</v>
      </c>
      <c r="X9" s="7">
        <f>Refuse!X9*2000/(HH!X9*365)</f>
        <v>7.4672852203597531</v>
      </c>
      <c r="Y9" s="7">
        <f>Refuse!Y9*2000/(HH!Y9*365)</f>
        <v>7.1017143472293238</v>
      </c>
      <c r="Z9" s="7">
        <f>Refuse!Z9*2000/(HH!Z9*365)</f>
        <v>6.9216283399154195</v>
      </c>
      <c r="AA9" s="7">
        <f>Refuse!AA9*2000/(HH!AA9*365)</f>
        <v>7.192207195880572</v>
      </c>
      <c r="AB9" s="7">
        <f>Refuse!AB9*2000/(HH!AB9*365)</f>
        <v>7.1805688857865801</v>
      </c>
      <c r="AC9" s="7">
        <f>Refuse!AC9*2000/(HH!AC9*365)</f>
        <v>7.412995915199982</v>
      </c>
      <c r="AD9" s="7">
        <f>Refuse!AD9*2000/(HH!AD9*365)</f>
        <v>7.7221013101182097</v>
      </c>
      <c r="AE9" s="7">
        <f>Refuse!AE9*2000/(HH!AE9*365)</f>
        <v>8.266905088822897</v>
      </c>
      <c r="AF9" s="7">
        <f>Refuse!AF9*2000/(HH!AF9*365)</f>
        <v>10.378576450286543</v>
      </c>
      <c r="AG9" s="7">
        <f>Refuse!AG9*2000/(HH!AG9*365)</f>
        <v>10.665559706655596</v>
      </c>
    </row>
    <row r="10" spans="1:33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7"/>
      <c r="O10" s="7"/>
      <c r="P10" s="7">
        <f>Refuse!P10*2000/(HH!P10*365)</f>
        <v>8.6339864075607959</v>
      </c>
      <c r="Q10" s="7">
        <f>Refuse!Q10*2000/(HH!Q10*365)</f>
        <v>8.2007628777073887</v>
      </c>
      <c r="R10" s="7">
        <f>Refuse!R10*2000/(HH!R10*365)</f>
        <v>8.7479571346203553</v>
      </c>
      <c r="S10" s="7">
        <f>Refuse!S10*2000/(HH!S10*365)</f>
        <v>8.1803421012518971</v>
      </c>
      <c r="T10" s="7">
        <f>Refuse!T10*2000/(HH!T10*365)</f>
        <v>7.9311025839844635</v>
      </c>
      <c r="U10" s="7">
        <f>Refuse!U10*2000/(HH!U10*365)</f>
        <v>8.0407976618883819</v>
      </c>
      <c r="V10" s="7">
        <f>Refuse!V10*2000/(HH!V10*365)</f>
        <v>7.9012002041208564</v>
      </c>
      <c r="W10" s="7">
        <f>Refuse!W10*2000/(HH!W10*365)</f>
        <v>8.0499823865260236</v>
      </c>
      <c r="X10" s="7">
        <f>Refuse!X10*2000/(HH!X10*365)</f>
        <v>8.027782762723243</v>
      </c>
      <c r="Y10" s="7">
        <f>Refuse!Y10*2000/(HH!Y10*365)</f>
        <v>7.227205634824041</v>
      </c>
      <c r="Z10" s="7">
        <f>Refuse!Z10*2000/(HH!Z10*365)</f>
        <v>7.0637639002711223</v>
      </c>
      <c r="AA10" s="7">
        <f>Refuse!AA10*2000/(HH!AA10*365)</f>
        <v>4.5499954530799185</v>
      </c>
      <c r="AB10" s="7">
        <f>Refuse!AB10*2000/(HH!AB10*365)</f>
        <v>7.3460815005350506</v>
      </c>
      <c r="AC10" s="7">
        <f>Refuse!AC10*2000/(HH!AC10*365)</f>
        <v>7.1799698746500997</v>
      </c>
      <c r="AD10" s="7">
        <f>Refuse!AD10*2000/(HH!AD10*365)</f>
        <v>7.2635771883804523</v>
      </c>
      <c r="AE10" s="7">
        <f>Refuse!AE10*2000/(HH!AE10*365)</f>
        <v>7.5717007296432133</v>
      </c>
      <c r="AF10" s="7">
        <f>Refuse!AF10*2000/(HH!AF10*365)</f>
        <v>9.1772920107516427</v>
      </c>
      <c r="AG10" s="7">
        <f>Refuse!AG10*2000/(HH!AG10*365)</f>
        <v>8.8512951255653842</v>
      </c>
    </row>
    <row r="11" spans="1:33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7"/>
      <c r="O11" s="7"/>
      <c r="P11" s="7">
        <f>Refuse!P11*2000/(HH!P11*365)</f>
        <v>11.774737637931345</v>
      </c>
      <c r="Q11" s="7">
        <f>Refuse!Q11*2000/(HH!Q11*365)</f>
        <v>11.770753222745201</v>
      </c>
      <c r="R11" s="7">
        <f>Refuse!R11*2000/(HH!R11*365)</f>
        <v>10.815189600882739</v>
      </c>
      <c r="S11" s="7">
        <f>Refuse!S11*2000/(HH!S11*365)</f>
        <v>10.150988948102579</v>
      </c>
      <c r="T11" s="7">
        <f>Refuse!T11*2000/(HH!T11*365)</f>
        <v>9.4186487356486293</v>
      </c>
      <c r="U11" s="7">
        <f>Refuse!U11*2000/(HH!U11*365)</f>
        <v>8.0108695166372428</v>
      </c>
      <c r="V11" s="7">
        <f>Refuse!V11*2000/(HH!V11*365)</f>
        <v>7.3749743094835996</v>
      </c>
      <c r="W11" s="7">
        <f>Refuse!W11*2000/(HH!W11*365)</f>
        <v>7.475691296211104</v>
      </c>
      <c r="X11" s="7">
        <f>Refuse!X11*2000/(HH!X11*365)</f>
        <v>8.2937000570776256</v>
      </c>
      <c r="Y11" s="7">
        <f>Refuse!Y11*2000/(HH!Y11*365)</f>
        <v>7.5714598503751462</v>
      </c>
      <c r="Z11" s="7">
        <f>Refuse!Z11*2000/(HH!Z11*365)</f>
        <v>7.4449789393587942</v>
      </c>
      <c r="AA11" s="7">
        <f>Refuse!AA11*2000/(HH!AA11*365)</f>
        <v>7.5346121098921675</v>
      </c>
      <c r="AB11" s="7">
        <f>Refuse!AB11*2000/(HH!AB11*365)</f>
        <v>8.0495412272227433</v>
      </c>
      <c r="AC11" s="7">
        <f>Refuse!AC11*2000/(HH!AC11*365)</f>
        <v>7.1967170113183325</v>
      </c>
      <c r="AD11" s="7">
        <f>Refuse!AD11*2000/(HH!AD11*365)</f>
        <v>7.5627677371107946</v>
      </c>
      <c r="AE11" s="7">
        <f>Refuse!AE11*2000/(HH!AE11*365)</f>
        <v>7.9364743892351202</v>
      </c>
      <c r="AF11" s="7">
        <f>Refuse!AF11*2000/(HH!AF11*365)</f>
        <v>8.7004499928675489</v>
      </c>
      <c r="AG11" s="7">
        <f>Refuse!AG11*2000/(HH!AG11*365)</f>
        <v>8.4268750783489015</v>
      </c>
    </row>
    <row r="12" spans="1:33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7"/>
      <c r="O12" s="7"/>
      <c r="P12" s="7">
        <f>Refuse!P12*2000/(HH!P12*365)</f>
        <v>10.570586827780104</v>
      </c>
      <c r="Q12" s="7">
        <f>Refuse!Q12*2000/(HH!Q12*365)</f>
        <v>9.8501452885014533</v>
      </c>
      <c r="R12" s="7">
        <f>Refuse!R12*2000/(HH!R12*365)</f>
        <v>9.1853028331090663</v>
      </c>
      <c r="S12" s="7">
        <f>Refuse!S12*2000/(HH!S12*365)</f>
        <v>8.9703659303226555</v>
      </c>
      <c r="T12" s="7">
        <f>Refuse!T12*2000/(HH!T12*365)</f>
        <v>8.8467127673572019</v>
      </c>
      <c r="U12" s="7">
        <f>Refuse!U12*2000/(HH!U12*365)</f>
        <v>9.0946059363163307</v>
      </c>
      <c r="V12" s="7">
        <f>Refuse!V12*2000/(HH!V12*365)</f>
        <v>9.0685369395932014</v>
      </c>
      <c r="W12" s="7">
        <f>Refuse!W12*2000/(HH!W12*365)</f>
        <v>9.1373289493828675</v>
      </c>
      <c r="X12" s="7">
        <f>Refuse!X12*2000/(HH!X12*365)</f>
        <v>9.1345791938378049</v>
      </c>
      <c r="Y12" s="7">
        <f>Refuse!Y12*2000/(HH!Y12*365)</f>
        <v>8.3460648388010412</v>
      </c>
      <c r="Z12" s="7">
        <f>Refuse!Z12*2000/(HH!Z12*365)</f>
        <v>7.7269930610161541</v>
      </c>
      <c r="AA12" s="7">
        <f>Refuse!AA12*2000/(HH!AA12*365)</f>
        <v>8.0147770329350045</v>
      </c>
      <c r="AB12" s="7">
        <f>Refuse!AB12*2000/(HH!AB12*365)</f>
        <v>8.0515986577376193</v>
      </c>
      <c r="AC12" s="7">
        <f>Refuse!AC12*2000/(HH!AC12*365)</f>
        <v>7.6154770487863495</v>
      </c>
      <c r="AD12" s="7">
        <f>Refuse!AD12*2000/(HH!AD12*365)</f>
        <v>8.6601500653954702</v>
      </c>
      <c r="AE12" s="7">
        <f>Refuse!AE12*2000/(HH!AE12*365)</f>
        <v>8.6438424898102255</v>
      </c>
      <c r="AF12" s="7">
        <f>Refuse!AF12*2000/(HH!AF12*365)</f>
        <v>9.6960208741030662</v>
      </c>
      <c r="AG12" s="7">
        <f>Refuse!AG12*2000/(HH!AG12*365)</f>
        <v>9.8684849026386878</v>
      </c>
    </row>
    <row r="13" spans="1:33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7"/>
      <c r="O13" s="7"/>
      <c r="P13" s="7">
        <f>Refuse!P13*2000/(HH!P13*365)</f>
        <v>11.254461310625695</v>
      </c>
      <c r="Q13" s="7">
        <f>Refuse!Q13*2000/(HH!Q13*365)</f>
        <v>10.978794132720195</v>
      </c>
      <c r="R13" s="7">
        <f>Refuse!R13*2000/(HH!R13*365)</f>
        <v>11.303234718544951</v>
      </c>
      <c r="S13" s="7">
        <f>Refuse!S13*2000/(HH!S13*365)</f>
        <v>10.631568802918702</v>
      </c>
      <c r="T13" s="7">
        <f>Refuse!T13*2000/(HH!T13*365)</f>
        <v>10.496037984023612</v>
      </c>
      <c r="U13" s="7">
        <f>Refuse!U13*2000/(HH!U13*365)</f>
        <v>9.8159946943536038</v>
      </c>
      <c r="V13" s="7">
        <f>Refuse!V13*2000/(HH!V13*365)</f>
        <v>9.6854530979767759</v>
      </c>
      <c r="W13" s="7">
        <f>Refuse!W13*2000/(HH!W13*365)</f>
        <v>9.8576330743679144</v>
      </c>
      <c r="X13" s="7">
        <f>Refuse!X13*2000/(HH!X13*365)</f>
        <v>9.6148913675288004</v>
      </c>
      <c r="Y13" s="7">
        <f>Refuse!Y13*2000/(HH!Y13*365)</f>
        <v>9.2464589732724107</v>
      </c>
      <c r="Z13" s="7">
        <f>Refuse!Z13*2000/(HH!Z13*365)</f>
        <v>8.9613532719140778</v>
      </c>
      <c r="AA13" s="7">
        <f>Refuse!AA13*2000/(HH!AA13*365)</f>
        <v>9.2312629635538936</v>
      </c>
      <c r="AB13" s="7">
        <f>Refuse!AB13*2000/(HH!AB13*365)</f>
        <v>9.6379602133026783</v>
      </c>
      <c r="AC13" s="7">
        <f>Refuse!AC13*2000/(HH!AC13*365)</f>
        <v>9.2541739730422208</v>
      </c>
      <c r="AD13" s="7">
        <f>Refuse!AD13*2000/(HH!AD13*365)</f>
        <v>9.0356111645813275</v>
      </c>
      <c r="AE13" s="7">
        <f>Refuse!AE13*2000/(HH!AE13*365)</f>
        <v>8.6880576044959614</v>
      </c>
      <c r="AF13" s="7">
        <f>Refuse!AF13*2000/(HH!AF13*365)</f>
        <v>8.2812761979168954</v>
      </c>
      <c r="AG13" s="7">
        <f>Refuse!AG13*2000/(HH!AG13*365)</f>
        <v>7.9351487016577007</v>
      </c>
    </row>
    <row r="14" spans="1:33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7"/>
      <c r="O14" s="7"/>
      <c r="P14" s="7">
        <f>Refuse!P14*2000/(HH!P14*365)</f>
        <v>12.124235338299542</v>
      </c>
      <c r="Q14" s="7">
        <f>Refuse!Q14*2000/(HH!Q14*365)</f>
        <v>12.040545603559302</v>
      </c>
      <c r="R14" s="7">
        <f>Refuse!R14*2000/(HH!R14*365)</f>
        <v>11.369049465487119</v>
      </c>
      <c r="S14" s="7">
        <f>Refuse!S14*2000/(HH!S14*365)</f>
        <v>10.864392912244615</v>
      </c>
      <c r="T14" s="7">
        <f>Refuse!T14*2000/(HH!T14*365)</f>
        <v>9.2643864824604965</v>
      </c>
      <c r="U14" s="7">
        <f>Refuse!U14*2000/(HH!U14*365)</f>
        <v>9.3025881033137896</v>
      </c>
      <c r="V14" s="7">
        <f>Refuse!V14*2000/(HH!V14*365)</f>
        <v>9.1131195556632765</v>
      </c>
      <c r="W14" s="7">
        <f>Refuse!W14*2000/(HH!W14*365)</f>
        <v>9.0362875107590419</v>
      </c>
      <c r="X14" s="7">
        <f>Refuse!X14*2000/(HH!X14*365)</f>
        <v>9.0396846224274974</v>
      </c>
      <c r="Y14" s="7">
        <f>Refuse!Y14*2000/(HH!Y14*365)</f>
        <v>8.4395866140621205</v>
      </c>
      <c r="Z14" s="7">
        <f>Refuse!Z14*2000/(HH!Z14*365)</f>
        <v>8.3249274413036858</v>
      </c>
      <c r="AA14" s="7">
        <f>Refuse!AA14*2000/(HH!AA14*365)</f>
        <v>8.6959662713174897</v>
      </c>
      <c r="AB14" s="7">
        <f>Refuse!AB14*2000/(HH!AB14*365)</f>
        <v>8.6562841370447181</v>
      </c>
      <c r="AC14" s="7">
        <f>Refuse!AC14*2000/(HH!AC14*365)</f>
        <v>8.2993424151375272</v>
      </c>
      <c r="AD14" s="7">
        <f>Refuse!AD14*2000/(HH!AD14*365)</f>
        <v>8.3277486377756276</v>
      </c>
      <c r="AE14" s="7">
        <f>Refuse!AE14*2000/(HH!AE14*365)</f>
        <v>9.3149098326982198</v>
      </c>
      <c r="AF14" s="7">
        <f>Refuse!AF14*2000/(HH!AF14*365)</f>
        <v>12.153719008264463</v>
      </c>
      <c r="AG14" s="7">
        <f>Refuse!AG14*2000/(HH!AG14*365)</f>
        <v>11.593635597200297</v>
      </c>
    </row>
    <row r="15" spans="1:33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/>
      <c r="O15" s="7"/>
      <c r="P15" s="7">
        <f>Refuse!P15*2000/(HH!P15*365)</f>
        <v>12.917533179256241</v>
      </c>
      <c r="Q15" s="7">
        <f>Refuse!Q15*2000/(HH!Q15*365)</f>
        <v>12.564770964485337</v>
      </c>
      <c r="R15" s="7">
        <f>Refuse!R15*2000/(HH!R15*365)</f>
        <v>12.326044617926714</v>
      </c>
      <c r="S15" s="7">
        <f>Refuse!S15*2000/(HH!S15*365)</f>
        <v>11.300689440331849</v>
      </c>
      <c r="T15" s="7">
        <f>Refuse!T15*2000/(HH!T15*365)</f>
        <v>10.681457691551419</v>
      </c>
      <c r="U15" s="7">
        <f>Refuse!U15*2000/(HH!U15*365)</f>
        <v>8.2633709117126557</v>
      </c>
      <c r="V15" s="7">
        <f>Refuse!V15*2000/(HH!V15*365)</f>
        <v>8.4981483909025357</v>
      </c>
      <c r="W15" s="7">
        <f>Refuse!W15*2000/(HH!W15*365)</f>
        <v>8.5038506914858747</v>
      </c>
      <c r="X15" s="7">
        <f>Refuse!X15*2000/(HH!X15*365)</f>
        <v>8.6387723667824599</v>
      </c>
      <c r="Y15" s="7">
        <f>Refuse!Y15*2000/(HH!Y15*365)</f>
        <v>8.0157582075624561</v>
      </c>
      <c r="Z15" s="7">
        <f>Refuse!Z15*2000/(HH!Z15*365)</f>
        <v>8.0766435621126984</v>
      </c>
      <c r="AA15" s="7">
        <f>Refuse!AA15*2000/(HH!AA15*365)</f>
        <v>8.0585293936974018</v>
      </c>
      <c r="AB15" s="7">
        <f>Refuse!AB15*2000/(HH!AB15*365)</f>
        <v>8.3893786458674704</v>
      </c>
      <c r="AC15" s="7">
        <f>Refuse!AC15*2000/(HH!AC15*365)</f>
        <v>8.1937143792735121</v>
      </c>
      <c r="AD15" s="7">
        <f>Refuse!AD15*2000/(HH!AD15*365)</f>
        <v>8.1744958551355165</v>
      </c>
      <c r="AE15" s="7">
        <f>Refuse!AE15*2000/(HH!AE15*365)</f>
        <v>9.4113045117506609</v>
      </c>
      <c r="AF15" s="7">
        <f>Refuse!AF15*2000/(HH!AF15*365)</f>
        <v>10.388184097660128</v>
      </c>
      <c r="AG15" s="7">
        <f>Refuse!AG15*2000/(HH!AG15*365)</f>
        <v>10.263365186963549</v>
      </c>
    </row>
    <row r="16" spans="1:33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7"/>
      <c r="O16" s="7"/>
      <c r="P16" s="7">
        <f>Refuse!P16*2000/(HH!P16*365)</f>
        <v>11.810248064165345</v>
      </c>
      <c r="Q16" s="7">
        <f>Refuse!Q16*2000/(HH!Q16*365)</f>
        <v>10.857178220525009</v>
      </c>
      <c r="R16" s="7">
        <f>Refuse!R16*2000/(HH!R16*365)</f>
        <v>10.850130506481641</v>
      </c>
      <c r="S16" s="7">
        <f>Refuse!S16*2000/(HH!S16*365)</f>
        <v>9.7645668403693247</v>
      </c>
      <c r="T16" s="7">
        <f>Refuse!T16*2000/(HH!T16*365)</f>
        <v>9.5224737473202286</v>
      </c>
      <c r="U16" s="7">
        <f>Refuse!U16*2000/(HH!U16*365)</f>
        <v>10.042164165546311</v>
      </c>
      <c r="V16" s="7">
        <f>Refuse!V16*2000/(HH!V16*365)</f>
        <v>10.258254768372579</v>
      </c>
      <c r="W16" s="7">
        <f>Refuse!W16*2000/(HH!W16*365)</f>
        <v>9.348247359781519</v>
      </c>
      <c r="X16" s="7">
        <f>Refuse!X16*2000/(HH!X16*365)</f>
        <v>9.1346089729651379</v>
      </c>
      <c r="Y16" s="7">
        <f>Refuse!Y16*2000/(HH!Y16*365)</f>
        <v>8.723990129489712</v>
      </c>
      <c r="Z16" s="7">
        <f>Refuse!Z16*2000/(HH!Z16*365)</f>
        <v>8.7679561366219296</v>
      </c>
      <c r="AA16" s="7">
        <f>Refuse!AA16*2000/(HH!AA16*365)</f>
        <v>8.9779036868141198</v>
      </c>
      <c r="AB16" s="7">
        <f>Refuse!AB16*2000/(HH!AB16*365)</f>
        <v>8.954699150338131</v>
      </c>
      <c r="AC16" s="7">
        <f>Refuse!AC16*2000/(HH!AC16*365)</f>
        <v>8.6632127236857208</v>
      </c>
      <c r="AD16" s="7">
        <f>Refuse!AD16*2000/(HH!AD16*365)</f>
        <v>8.9903269203501264</v>
      </c>
      <c r="AE16" s="7">
        <f>Refuse!AE16*2000/(HH!AE16*365)</f>
        <v>9.0712771998836512</v>
      </c>
      <c r="AF16" s="7">
        <f>Refuse!AF16*2000/(HH!AF16*365)</f>
        <v>10.763148161590603</v>
      </c>
      <c r="AG16" s="7">
        <f>Refuse!AG16*2000/(HH!AG16*365)</f>
        <v>10.631409347707329</v>
      </c>
    </row>
    <row r="17" spans="1:33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7"/>
      <c r="O17" s="7"/>
      <c r="P17" s="7">
        <f>Refuse!P17*2000/(HH!P17*365)</f>
        <v>11.157259394445788</v>
      </c>
      <c r="Q17" s="7">
        <f>Refuse!Q17*2000/(HH!Q17*365)</f>
        <v>11.04487332566268</v>
      </c>
      <c r="R17" s="7">
        <f>Refuse!R17*2000/(HH!R17*365)</f>
        <v>10.729612944745792</v>
      </c>
      <c r="S17" s="7">
        <f>Refuse!S17*2000/(HH!S17*365)</f>
        <v>9.8838590890370561</v>
      </c>
      <c r="T17" s="7">
        <f>Refuse!T17*2000/(HH!T17*365)</f>
        <v>10.376221367287476</v>
      </c>
      <c r="U17" s="7">
        <f>Refuse!U17*2000/(HH!U17*365)</f>
        <v>9.0167475331481128</v>
      </c>
      <c r="V17" s="7">
        <f>Refuse!V17*2000/(HH!V17*365)</f>
        <v>9.0683700530122806</v>
      </c>
      <c r="W17" s="7">
        <f>Refuse!W17*2000/(HH!W17*365)</f>
        <v>9.0575876525407875</v>
      </c>
      <c r="X17" s="7">
        <f>Refuse!X17*2000/(HH!X17*365)</f>
        <v>8.7889599820695778</v>
      </c>
      <c r="Y17" s="7">
        <f>Refuse!Y17*2000/(HH!Y17*365)</f>
        <v>8.5204153903934152</v>
      </c>
      <c r="Z17" s="7">
        <f>Refuse!Z17*2000/(HH!Z17*365)</f>
        <v>8.2075598787823729</v>
      </c>
      <c r="AA17" s="7">
        <f>Refuse!AA17*2000/(HH!AA17*365)</f>
        <v>8.7835063602681238</v>
      </c>
      <c r="AB17" s="7">
        <f>Refuse!AB17*2000/(HH!AB17*365)</f>
        <v>8.7996349861528191</v>
      </c>
      <c r="AC17" s="7">
        <f>Refuse!AC17*2000/(HH!AC17*365)</f>
        <v>8.5274685051773478</v>
      </c>
      <c r="AD17" s="7">
        <f>Refuse!AD17*2000/(HH!AD17*365)</f>
        <v>8.6223357325284429</v>
      </c>
      <c r="AE17" s="7">
        <f>Refuse!AE17*2000/(HH!AE17*365)</f>
        <v>9.4992309359870362</v>
      </c>
      <c r="AF17" s="7">
        <f>Refuse!AF17*2000/(HH!AF17*365)</f>
        <v>10.892077496581791</v>
      </c>
      <c r="AG17" s="7">
        <f>Refuse!AG17*2000/(HH!AG17*365)</f>
        <v>10.795128688786502</v>
      </c>
    </row>
    <row r="18" spans="1:33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"/>
      <c r="O18" s="7"/>
      <c r="P18" s="7">
        <f>Refuse!P18*2000/(HH!P18*365)</f>
        <v>11.171876135319385</v>
      </c>
      <c r="Q18" s="7">
        <f>Refuse!Q18*2000/(HH!Q18*365)</f>
        <v>11.144385838424467</v>
      </c>
      <c r="R18" s="7">
        <f>Refuse!R18*2000/(HH!R18*365)</f>
        <v>10.460310814884282</v>
      </c>
      <c r="S18" s="7">
        <f>Refuse!S18*2000/(HH!S18*365)</f>
        <v>10.051600668712727</v>
      </c>
      <c r="T18" s="7">
        <f>Refuse!T18*2000/(HH!T18*365)</f>
        <v>9.6399039478431821</v>
      </c>
      <c r="U18" s="7">
        <f>Refuse!U18*2000/(HH!U18*365)</f>
        <v>9.0478273633548199</v>
      </c>
      <c r="V18" s="7">
        <f>Refuse!V18*2000/(HH!V18*365)</f>
        <v>9.1257062904736923</v>
      </c>
      <c r="W18" s="7">
        <f>Refuse!W18*2000/(HH!W18*365)</f>
        <v>8.8415201697117212</v>
      </c>
      <c r="X18" s="7">
        <f>Refuse!X18*2000/(HH!X18*365)</f>
        <v>8.8381841636464156</v>
      </c>
      <c r="Y18" s="7">
        <f>Refuse!Y18*2000/(HH!Y18*365)</f>
        <v>8.3514962252305907</v>
      </c>
      <c r="Z18" s="7">
        <f>Refuse!Z18*2000/(HH!Z18*365)</f>
        <v>8.3016191483287827</v>
      </c>
      <c r="AA18" s="7">
        <f>Refuse!AA18*2000/(HH!AA18*365)</f>
        <v>8.4531905799018912</v>
      </c>
      <c r="AB18" s="7">
        <f>Refuse!AB18*2000/(HH!AB18*365)</f>
        <v>8.9277469177069282</v>
      </c>
      <c r="AC18" s="7">
        <f>Refuse!AC18*2000/(HH!AC18*365)</f>
        <v>8.9708373898676186</v>
      </c>
      <c r="AD18" s="7">
        <f>Refuse!AD18*2000/(HH!AD18*365)</f>
        <v>9.0586483651606162</v>
      </c>
      <c r="AE18" s="7">
        <f>Refuse!AE18*2000/(HH!AE18*365)</f>
        <v>9.5381817469182977</v>
      </c>
      <c r="AF18" s="7">
        <f>Refuse!AF18*2000/(HH!AF18*365)</f>
        <v>10.34035917378305</v>
      </c>
      <c r="AG18" s="7">
        <f>Refuse!AG18*2000/(HH!AG18*365)</f>
        <v>10.26952748124104</v>
      </c>
    </row>
    <row r="19" spans="1:33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7"/>
      <c r="O19" s="7"/>
      <c r="P19" s="7">
        <f>Refuse!P19*2000/(HH!P19*365)</f>
        <v>9.9874832884462634</v>
      </c>
      <c r="Q19" s="7">
        <f>Refuse!Q19*2000/(HH!Q19*365)</f>
        <v>9.9349622743323458</v>
      </c>
      <c r="R19" s="7">
        <f>Refuse!R19*2000/(HH!R19*365)</f>
        <v>9.8171297580093544</v>
      </c>
      <c r="S19" s="7">
        <f>Refuse!S19*2000/(HH!S19*365)</f>
        <v>8.0115032205388719</v>
      </c>
      <c r="T19" s="7">
        <f>Refuse!T19*2000/(HH!T19*365)</f>
        <v>7.2217765665601323</v>
      </c>
      <c r="U19" s="7">
        <f>Refuse!U19*2000/(HH!U19*365)</f>
        <v>8.4461787673501618</v>
      </c>
      <c r="V19" s="7">
        <f>Refuse!V19*2000/(HH!V19*365)</f>
        <v>8.5858645362721404</v>
      </c>
      <c r="W19" s="7">
        <f>Refuse!W19*2000/(HH!W19*365)</f>
        <v>8.5953228381354663</v>
      </c>
      <c r="X19" s="7">
        <f>Refuse!X19*2000/(HH!X19*365)</f>
        <v>8.551782813129325</v>
      </c>
      <c r="Y19" s="7">
        <f>Refuse!Y19*2000/(HH!Y19*365)</f>
        <v>8.4880688631429724</v>
      </c>
      <c r="Z19" s="7">
        <f>Refuse!Z19*2000/(HH!Z19*365)</f>
        <v>8.1647401807167146</v>
      </c>
      <c r="AA19" s="7">
        <f>Refuse!AA19*2000/(HH!AA19*365)</f>
        <v>8.4039603960396043</v>
      </c>
      <c r="AB19" s="7">
        <f>Refuse!AB19*2000/(HH!AB19*365)</f>
        <v>8.6709212362641086</v>
      </c>
      <c r="AC19" s="7">
        <f>Refuse!AC19*2000/(HH!AC19*365)</f>
        <v>8.4573094004027567</v>
      </c>
      <c r="AD19" s="7">
        <f>Refuse!AD19*2000/(HH!AD19*365)</f>
        <v>8.7876909589041095</v>
      </c>
      <c r="AE19" s="7">
        <f>Refuse!AE19*2000/(HH!AE19*365)</f>
        <v>9.0890649158289971</v>
      </c>
      <c r="AF19" s="7">
        <f>Refuse!AF19*2000/(HH!AF19*365)</f>
        <v>10.1909181877782</v>
      </c>
      <c r="AG19" s="7">
        <f>Refuse!AG19*2000/(HH!AG19*365)</f>
        <v>10.265685298010961</v>
      </c>
    </row>
    <row r="20" spans="1:33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7"/>
      <c r="O20" s="7"/>
      <c r="P20" s="7">
        <f>Refuse!P20*2000/(HH!P20*365)</f>
        <v>11.897347143334446</v>
      </c>
      <c r="Q20" s="7">
        <f>Refuse!Q20*2000/(HH!Q20*365)</f>
        <v>11.853268006532678</v>
      </c>
      <c r="R20" s="7">
        <f>Refuse!R20*2000/(HH!R20*365)</f>
        <v>11.755927419891632</v>
      </c>
      <c r="S20" s="7">
        <f>Refuse!S20*2000/(HH!S20*365)</f>
        <v>10.597641013352504</v>
      </c>
      <c r="T20" s="7">
        <f>Refuse!T20*2000/(HH!T20*365)</f>
        <v>9.8891278549893151</v>
      </c>
      <c r="U20" s="7">
        <f>Refuse!U20*2000/(HH!U20*365)</f>
        <v>9.280476127144567</v>
      </c>
      <c r="V20" s="7">
        <f>Refuse!V20*2000/(HH!V20*365)</f>
        <v>8.7821748278945453</v>
      </c>
      <c r="W20" s="7">
        <f>Refuse!W20*2000/(HH!W20*365)</f>
        <v>8.6319821215058159</v>
      </c>
      <c r="X20" s="7">
        <f>Refuse!X20*2000/(HH!X20*365)</f>
        <v>8.432239752678429</v>
      </c>
      <c r="Y20" s="7">
        <f>Refuse!Y20*2000/(HH!Y20*365)</f>
        <v>7.8484547982744539</v>
      </c>
      <c r="Z20" s="7">
        <f>Refuse!Z20*2000/(HH!Z20*365)</f>
        <v>7.8168556447264574</v>
      </c>
      <c r="AA20" s="7">
        <f>Refuse!AA20*2000/(HH!AA20*365)</f>
        <v>7.9968206141269826</v>
      </c>
      <c r="AB20" s="7">
        <f>Refuse!AB20*2000/(HH!AB20*365)</f>
        <v>7.9253635635708806</v>
      </c>
      <c r="AC20" s="7">
        <f>Refuse!AC20*2000/(HH!AC20*365)</f>
        <v>7.6194171354906537</v>
      </c>
      <c r="AD20" s="7">
        <f>Refuse!AD20*2000/(HH!AD20*365)</f>
        <v>7.8628879654485218</v>
      </c>
      <c r="AE20" s="7">
        <f>Refuse!AE20*2000/(HH!AE20*365)</f>
        <v>8.5148967472462243</v>
      </c>
      <c r="AF20" s="7">
        <f>Refuse!AF20*2000/(HH!AF20*365)</f>
        <v>9.5413783201269826</v>
      </c>
      <c r="AG20" s="7">
        <f>Refuse!AG20*2000/(HH!AG20*365)</f>
        <v>9.2935646094533801</v>
      </c>
    </row>
    <row r="21" spans="1:33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7"/>
      <c r="O21" s="7"/>
      <c r="P21" s="7">
        <f>Refuse!P21*2000/(HH!P21*365)</f>
        <v>11.55940062508976</v>
      </c>
      <c r="Q21" s="7">
        <f>Refuse!Q21*2000/(HH!Q21*365)</f>
        <v>11.245906117264644</v>
      </c>
      <c r="R21" s="7">
        <f>Refuse!R21*2000/(HH!R21*365)</f>
        <v>11.031386590264127</v>
      </c>
      <c r="S21" s="7">
        <f>Refuse!S21*2000/(HH!S21*365)</f>
        <v>10.187875674811462</v>
      </c>
      <c r="T21" s="7">
        <f>Refuse!T21*2000/(HH!T21*365)</f>
        <v>9.8392118614980468</v>
      </c>
      <c r="U21" s="7">
        <f>Refuse!U21*2000/(HH!U21*365)</f>
        <v>9.6469318123949694</v>
      </c>
      <c r="V21" s="7">
        <f>Refuse!V21*2000/(HH!V21*365)</f>
        <v>9.5202665825968751</v>
      </c>
      <c r="W21" s="7">
        <f>Refuse!W21*2000/(HH!W21*365)</f>
        <v>9.3271910552231283</v>
      </c>
      <c r="X21" s="7">
        <f>Refuse!X21*2000/(HH!X21*365)</f>
        <v>9.5391115094098069</v>
      </c>
      <c r="Y21" s="7">
        <f>Refuse!Y21*2000/(HH!Y21*365)</f>
        <v>9.1635595109986525</v>
      </c>
      <c r="Z21" s="7">
        <f>Refuse!Z21*2000/(HH!Z21*365)</f>
        <v>8.9199470687123554</v>
      </c>
      <c r="AA21" s="7">
        <f>Refuse!AA21*2000/(HH!AA21*365)</f>
        <v>9.0500408414681495</v>
      </c>
      <c r="AB21" s="7">
        <f>Refuse!AB21*2000/(HH!AB21*365)</f>
        <v>8.9633488956544696</v>
      </c>
      <c r="AC21" s="7">
        <f>Refuse!AC21*2000/(HH!AC21*365)</f>
        <v>8.912804065150608</v>
      </c>
      <c r="AD21" s="7">
        <f>Refuse!AD21*2000/(HH!AD21*365)</f>
        <v>8.7517027626846247</v>
      </c>
      <c r="AE21" s="7">
        <f>Refuse!AE21*2000/(HH!AE21*365)</f>
        <v>9.9966520139030877</v>
      </c>
      <c r="AF21" s="7">
        <f>Refuse!AF21*2000/(HH!AF21*365)</f>
        <v>11.09698579189036</v>
      </c>
      <c r="AG21" s="7">
        <f>Refuse!AG21*2000/(HH!AG21*365)</f>
        <v>10.792181292311604</v>
      </c>
    </row>
    <row r="22" spans="1:33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7"/>
      <c r="O22" s="7"/>
      <c r="P22" s="7">
        <f>Refuse!P22*2000/(HH!P22*365)</f>
        <v>11.508490736829401</v>
      </c>
      <c r="Q22" s="7">
        <f>Refuse!Q22*2000/(HH!Q22*365)</f>
        <v>10.682308492910039</v>
      </c>
      <c r="R22" s="7">
        <f>Refuse!R22*2000/(HH!R22*365)</f>
        <v>10.97227214531728</v>
      </c>
      <c r="S22" s="7">
        <f>Refuse!S22*2000/(HH!S22*365)</f>
        <v>9.8061559868531525</v>
      </c>
      <c r="T22" s="7">
        <f>Refuse!T22*2000/(HH!T22*365)</f>
        <v>9.5025651179954274</v>
      </c>
      <c r="U22" s="7">
        <f>Refuse!U22*2000/(HH!U22*365)</f>
        <v>9.7288797804384028</v>
      </c>
      <c r="V22" s="7">
        <f>Refuse!V22*2000/(HH!V22*365)</f>
        <v>9.3022391415125441</v>
      </c>
      <c r="W22" s="7">
        <f>Refuse!W22*2000/(HH!W22*365)</f>
        <v>9.0898314014752373</v>
      </c>
      <c r="X22" s="7">
        <f>Refuse!X22*2000/(HH!X22*365)</f>
        <v>8.7995018679950192</v>
      </c>
      <c r="Y22" s="7">
        <f>Refuse!Y22*2000/(HH!Y22*365)</f>
        <v>8.2917226204840659</v>
      </c>
      <c r="Z22" s="7">
        <f>Refuse!Z22*2000/(HH!Z22*365)</f>
        <v>8.3589546873978851</v>
      </c>
      <c r="AA22" s="7">
        <f>Refuse!AA22*2000/(HH!AA22*365)</f>
        <v>8.2726373141624041</v>
      </c>
      <c r="AB22" s="7">
        <f>Refuse!AB22*2000/(HH!AB22*365)</f>
        <v>8.3749374627754616</v>
      </c>
      <c r="AC22" s="7">
        <f>Refuse!AC22*2000/(HH!AC22*365)</f>
        <v>8.1715355699784613</v>
      </c>
      <c r="AD22" s="7">
        <f>Refuse!AD22*2000/(HH!AD22*365)</f>
        <v>8.9942004971002483</v>
      </c>
      <c r="AE22" s="7">
        <f>Refuse!AE22*2000/(HH!AE22*365)</f>
        <v>9.5301295939314343</v>
      </c>
      <c r="AF22" s="7">
        <f>Refuse!AF22*2000/(HH!AF22*365)</f>
        <v>11.273570201937192</v>
      </c>
      <c r="AG22" s="7">
        <f>Refuse!AG22*2000/(HH!AG22*365)</f>
        <v>10.775689180461606</v>
      </c>
    </row>
    <row r="23" spans="1:33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7"/>
      <c r="O23" s="7"/>
      <c r="P23" s="7">
        <f>Refuse!P23*2000/(HH!P23*365)</f>
        <v>11.199959939018282</v>
      </c>
      <c r="Q23" s="7">
        <f>Refuse!Q23*2000/(HH!Q23*365)</f>
        <v>10.849237487254511</v>
      </c>
      <c r="R23" s="7">
        <f>Refuse!R23*2000/(HH!R23*365)</f>
        <v>10.725153252041517</v>
      </c>
      <c r="S23" s="7">
        <f>Refuse!S23*2000/(HH!S23*365)</f>
        <v>10.231616305681781</v>
      </c>
      <c r="T23" s="7">
        <f>Refuse!T23*2000/(HH!T23*365)</f>
        <v>9.6726143440516772</v>
      </c>
      <c r="U23" s="7">
        <f>Refuse!U23*2000/(HH!U23*365)</f>
        <v>9.1469494438212493</v>
      </c>
      <c r="V23" s="7">
        <f>Refuse!V23*2000/(HH!V23*365)</f>
        <v>9.1396862331116075</v>
      </c>
      <c r="W23" s="7">
        <f>Refuse!W23*2000/(HH!W23*365)</f>
        <v>9.3660003586751088</v>
      </c>
      <c r="X23" s="7">
        <f>Refuse!X23*2000/(HH!X23*365)</f>
        <v>8.9215943836720282</v>
      </c>
      <c r="Y23" s="7">
        <f>Refuse!Y23*2000/(HH!Y23*365)</f>
        <v>8.6846266510262371</v>
      </c>
      <c r="Z23" s="7">
        <f>Refuse!Z23*2000/(HH!Z23*365)</f>
        <v>8.7486094055713863</v>
      </c>
      <c r="AA23" s="7">
        <f>Refuse!AA23*2000/(HH!AA23*365)</f>
        <v>8.9401232408430182</v>
      </c>
      <c r="AB23" s="7">
        <f>Refuse!AB23*2000/(HH!AB23*365)</f>
        <v>8.9719540887002793</v>
      </c>
      <c r="AC23" s="7">
        <f>Refuse!AC23*2000/(HH!AC23*365)</f>
        <v>8.7223306905701037</v>
      </c>
      <c r="AD23" s="7">
        <f>Refuse!AD23*2000/(HH!AD23*365)</f>
        <v>8.6760678433608724</v>
      </c>
      <c r="AE23" s="7">
        <f>Refuse!AE23*2000/(HH!AE23*365)</f>
        <v>9.484497101753286</v>
      </c>
      <c r="AF23" s="7">
        <f>Refuse!AF23*2000/(HH!AF23*365)</f>
        <v>10.258750723145431</v>
      </c>
      <c r="AG23" s="7">
        <f>Refuse!AG23*2000/(HH!AG23*365)</f>
        <v>10.215583782179058</v>
      </c>
    </row>
    <row r="24" spans="1:33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7"/>
      <c r="O24" s="7"/>
      <c r="P24" s="7">
        <f>Refuse!P24*2000/(HH!P24*365)</f>
        <v>8.5134110516713584</v>
      </c>
      <c r="Q24" s="7">
        <f>Refuse!Q24*2000/(HH!Q24*365)</f>
        <v>9.4254925919330965</v>
      </c>
      <c r="R24" s="7">
        <f>Refuse!R24*2000/(HH!R24*365)</f>
        <v>9.7100629660618427</v>
      </c>
      <c r="S24" s="7">
        <f>Refuse!S24*2000/(HH!S24*365)</f>
        <v>9.3617885437377257</v>
      </c>
      <c r="T24" s="7">
        <f>Refuse!T24*2000/(HH!T24*365)</f>
        <v>9.154274833694144</v>
      </c>
      <c r="U24" s="7">
        <f>Refuse!U24*2000/(HH!U24*365)</f>
        <v>9.7989936938960049</v>
      </c>
      <c r="V24" s="7">
        <f>Refuse!V24*2000/(HH!V24*365)</f>
        <v>9.5523176241173413</v>
      </c>
      <c r="W24" s="7">
        <f>Refuse!W24*2000/(HH!W24*365)</f>
        <v>9.3821524690798022</v>
      </c>
      <c r="X24" s="7">
        <f>Refuse!X24*2000/(HH!X24*365)</f>
        <v>9.3138132882746962</v>
      </c>
      <c r="Y24" s="7">
        <f>Refuse!Y24*2000/(HH!Y24*365)</f>
        <v>8.4410845222531687</v>
      </c>
      <c r="Z24" s="7">
        <f>Refuse!Z24*2000/(HH!Z24*365)</f>
        <v>8.4547328510166899</v>
      </c>
      <c r="AA24" s="7">
        <f>Refuse!AA24*2000/(HH!AA24*365)</f>
        <v>8.9665030859551411</v>
      </c>
      <c r="AB24" s="7">
        <f>Refuse!AB24*2000/(HH!AB24*365)</f>
        <v>9.1080000962996852</v>
      </c>
      <c r="AC24" s="7">
        <f>Refuse!AC24*2000/(HH!AC24*365)</f>
        <v>8.6333269232944581</v>
      </c>
      <c r="AD24" s="7">
        <f>Refuse!AD24*2000/(HH!AD24*365)</f>
        <v>8.8493150684931514</v>
      </c>
      <c r="AE24" s="7">
        <f>Refuse!AE24*2000/(HH!AE24*365)</f>
        <v>8.9689247201630629</v>
      </c>
      <c r="AF24" s="7">
        <f>Refuse!AF24*2000/(HH!AF24*365)</f>
        <v>9.7714318194736549</v>
      </c>
      <c r="AG24" s="7">
        <f>Refuse!AG24*2000/(HH!AG24*365)</f>
        <v>10.062987562711999</v>
      </c>
    </row>
    <row r="25" spans="1:33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7"/>
      <c r="O25" s="7"/>
      <c r="P25" s="7">
        <f>Refuse!P25*2000/(HH!P25*365)</f>
        <v>12.961556826501702</v>
      </c>
      <c r="Q25" s="7">
        <f>Refuse!Q25*2000/(HH!Q25*365)</f>
        <v>12.663710628175568</v>
      </c>
      <c r="R25" s="7">
        <f>Refuse!R25*2000/(HH!R25*365)</f>
        <v>12.984202509462699</v>
      </c>
      <c r="S25" s="7">
        <f>Refuse!S25*2000/(HH!S25*365)</f>
        <v>11.183619829155859</v>
      </c>
      <c r="T25" s="7">
        <f>Refuse!T25*2000/(HH!T25*365)</f>
        <v>11.191295338862171</v>
      </c>
      <c r="U25" s="7">
        <f>Refuse!U25*2000/(HH!U25*365)</f>
        <v>10.458427417331526</v>
      </c>
      <c r="V25" s="7">
        <f>Refuse!V25*2000/(HH!V25*365)</f>
        <v>9.3331061919411571</v>
      </c>
      <c r="W25" s="7">
        <f>Refuse!W25*2000/(HH!W25*365)</f>
        <v>9.4703263202230268</v>
      </c>
      <c r="X25" s="7">
        <f>Refuse!X25*2000/(HH!X25*365)</f>
        <v>8.5960355023664903</v>
      </c>
      <c r="Y25" s="7">
        <f>Refuse!Y25*2000/(HH!Y25*365)</f>
        <v>8.759727234325025</v>
      </c>
      <c r="Z25" s="7">
        <f>Refuse!Z25*2000/(HH!Z25*365)</f>
        <v>9.3205083997849112</v>
      </c>
      <c r="AA25" s="7">
        <f>Refuse!AA25*2000/(HH!AA25*365)</f>
        <v>9.4836070895280145</v>
      </c>
      <c r="AB25" s="7">
        <f>Refuse!AB25*2000/(HH!AB25*365)</f>
        <v>9.6077183250356679</v>
      </c>
      <c r="AC25" s="7">
        <f>Refuse!AC25*2000/(HH!AC25*365)</f>
        <v>9.3833170686820306</v>
      </c>
      <c r="AD25" s="7">
        <f>Refuse!AD25*2000/(HH!AD25*365)</f>
        <v>10.023894769613948</v>
      </c>
      <c r="AE25" s="7">
        <f>Refuse!AE25*2000/(HH!AE25*365)</f>
        <v>7.5844085212180659</v>
      </c>
      <c r="AF25" s="7">
        <f>Refuse!AF25*2000/(HH!AF25*365)</f>
        <v>8.837325187341893</v>
      </c>
      <c r="AG25" s="7">
        <f>Refuse!AG25*2000/(HH!AG25*365)</f>
        <v>8.8332802009830278</v>
      </c>
    </row>
    <row r="26" spans="1:33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7"/>
      <c r="O26" s="7"/>
      <c r="P26" s="7">
        <f>Refuse!P26*2000/(HH!P26*365)</f>
        <v>11.376353783941626</v>
      </c>
      <c r="Q26" s="7">
        <f>Refuse!Q26*2000/(HH!Q26*365)</f>
        <v>11.278841784068037</v>
      </c>
      <c r="R26" s="7">
        <f>Refuse!R26*2000/(HH!R26*365)</f>
        <v>11.337566346140308</v>
      </c>
      <c r="S26" s="7">
        <f>Refuse!S26*2000/(HH!S26*365)</f>
        <v>10.568241007467584</v>
      </c>
      <c r="T26" s="7">
        <f>Refuse!T26*2000/(HH!T26*365)</f>
        <v>10.214584364856687</v>
      </c>
      <c r="U26" s="7">
        <f>Refuse!U26*2000/(HH!U26*365)</f>
        <v>9.8230150788447599</v>
      </c>
      <c r="V26" s="7">
        <f>Refuse!V26*2000/(HH!V26*365)</f>
        <v>9.4804677848848389</v>
      </c>
      <c r="W26" s="7">
        <f>Refuse!W26*2000/(HH!W26*365)</f>
        <v>9.5387167989907713</v>
      </c>
      <c r="X26" s="7">
        <f>Refuse!X26*2000/(HH!X26*365)</f>
        <v>8.9588491501902965</v>
      </c>
      <c r="Y26" s="7">
        <f>Refuse!Y26*2000/(HH!Y26*365)</f>
        <v>8.5199667111398796</v>
      </c>
      <c r="Z26" s="7">
        <f>Refuse!Z26*2000/(HH!Z26*365)</f>
        <v>8.5957850368809279</v>
      </c>
      <c r="AA26" s="7">
        <f>Refuse!AA26*2000/(HH!AA26*365)</f>
        <v>9.3707379761025891</v>
      </c>
      <c r="AB26" s="7">
        <f>Refuse!AB26*2000/(HH!AB26*365)</f>
        <v>9.5928652398967476</v>
      </c>
      <c r="AC26" s="7">
        <f>Refuse!AC26*2000/(HH!AC26*365)</f>
        <v>9.3458486264599507</v>
      </c>
      <c r="AD26" s="7">
        <f>Refuse!AD26*2000/(HH!AD26*365)</f>
        <v>9.4835543183649555</v>
      </c>
      <c r="AE26" s="7">
        <f>Refuse!AE26*2000/(HH!AE26*365)</f>
        <v>12.638877953412649</v>
      </c>
      <c r="AF26" s="7">
        <f>Refuse!AF26*2000/(HH!AF26*365)</f>
        <v>14.735779755357797</v>
      </c>
      <c r="AG26" s="7">
        <f>Refuse!AG26*2000/(HH!AG26*365)</f>
        <v>15.427053796078118</v>
      </c>
    </row>
    <row r="27" spans="1:33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7"/>
      <c r="O27" s="7"/>
      <c r="P27" s="7">
        <f>Refuse!P27*2000/(HH!P27*365)</f>
        <v>5.4130123296797565</v>
      </c>
      <c r="Q27" s="7">
        <f>Refuse!Q27*2000/(HH!Q27*365)</f>
        <v>9.9255477635260352</v>
      </c>
      <c r="R27" s="7">
        <f>Refuse!R27*2000/(HH!R27*365)</f>
        <v>11.199134823359769</v>
      </c>
      <c r="S27" s="7">
        <f>Refuse!S27*2000/(HH!S27*365)</f>
        <v>10.392419135049845</v>
      </c>
      <c r="T27" s="7">
        <f>Refuse!T27*2000/(HH!T27*365)</f>
        <v>9.9184150640310556</v>
      </c>
      <c r="U27" s="7">
        <f>Refuse!U27*2000/(HH!U27*365)</f>
        <v>8.2179303214766346</v>
      </c>
      <c r="V27" s="7">
        <f>Refuse!V27*2000/(HH!V27*365)</f>
        <v>8.9167640890634061</v>
      </c>
      <c r="W27" s="7">
        <f>Refuse!W27*2000/(HH!W27*365)</f>
        <v>7.7311195582012466</v>
      </c>
      <c r="X27" s="7">
        <f>Refuse!X27*2000/(HH!X27*365)</f>
        <v>7.0211836332706596</v>
      </c>
      <c r="Y27" s="7">
        <f>Refuse!Y27*2000/(HH!Y27*365)</f>
        <v>6.9755136986301371</v>
      </c>
      <c r="Z27" s="7">
        <f>Refuse!Z27*2000/(HH!Z27*365)</f>
        <v>6.9801323384009528</v>
      </c>
      <c r="AA27" s="7">
        <f>Refuse!AA27*2000/(HH!AA27*365)</f>
        <v>11.065481701987729</v>
      </c>
      <c r="AB27" s="7">
        <f>Refuse!AB27*2000/(HH!AB27*365)</f>
        <v>9.1785279544636271</v>
      </c>
      <c r="AC27" s="7">
        <f>Refuse!AC27*2000/(HH!AC27*365)</f>
        <v>7.8399591679606901</v>
      </c>
      <c r="AD27" s="7">
        <f>Refuse!AD27*2000/(HH!AD27*365)</f>
        <v>7.151821678926515</v>
      </c>
      <c r="AE27" s="7">
        <f>Refuse!AE27*2000/(HH!AE27*365)</f>
        <v>8.8953811134128671</v>
      </c>
      <c r="AF27" s="7">
        <f>Refuse!AF27*2000/(HH!AF27*365)</f>
        <v>9.9172197338738677</v>
      </c>
      <c r="AG27" s="7">
        <f>Refuse!AG27*2000/(HH!AG27*365)</f>
        <v>9.4446660345898579</v>
      </c>
    </row>
    <row r="28" spans="1:33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7"/>
      <c r="O28" s="7"/>
      <c r="P28" s="7">
        <f>Refuse!P28*2000/(HH!P28*365)</f>
        <v>9.0422268026193375</v>
      </c>
      <c r="Q28" s="7">
        <f>Refuse!Q28*2000/(HH!Q28*365)</f>
        <v>8.3354959558806794</v>
      </c>
      <c r="R28" s="7">
        <f>Refuse!R28*2000/(HH!R28*365)</f>
        <v>8.6438673787473856</v>
      </c>
      <c r="S28" s="7">
        <f>Refuse!S28*2000/(HH!S28*365)</f>
        <v>9.0387773123514119</v>
      </c>
      <c r="T28" s="7">
        <f>Refuse!T28*2000/(HH!T28*365)</f>
        <v>7.926850219268502</v>
      </c>
      <c r="U28" s="7">
        <f>Refuse!U28*2000/(HH!U28*365)</f>
        <v>8.7563413731138429</v>
      </c>
      <c r="V28" s="7">
        <f>Refuse!V28*2000/(HH!V28*365)</f>
        <v>8.3186748211505037</v>
      </c>
      <c r="W28" s="7">
        <f>Refuse!W28*2000/(HH!W28*365)</f>
        <v>8.2392989338479534</v>
      </c>
      <c r="X28" s="7">
        <f>Refuse!X28*2000/(HH!X28*365)</f>
        <v>8.1192427111627339</v>
      </c>
      <c r="Y28" s="7">
        <f>Refuse!Y28*2000/(HH!Y28*365)</f>
        <v>8.7077850007927697</v>
      </c>
      <c r="Z28" s="7">
        <f>Refuse!Z28*2000/(HH!Z28*365)</f>
        <v>8.4161631206137049</v>
      </c>
      <c r="AA28" s="7">
        <f>Refuse!AA28*2000/(HH!AA28*365)</f>
        <v>8.8377305079626947</v>
      </c>
      <c r="AB28" s="7">
        <f>Refuse!AB28*2000/(HH!AB28*365)</f>
        <v>8.1890672400347988</v>
      </c>
      <c r="AC28" s="7">
        <f>Refuse!AC28*2000/(HH!AC28*365)</f>
        <v>8.4063948819939913</v>
      </c>
      <c r="AD28" s="7">
        <f>Refuse!AD28*2000/(HH!AD28*365)</f>
        <v>8.2971616158970463</v>
      </c>
      <c r="AE28" s="7">
        <f>Refuse!AE28*2000/(HH!AE28*365)</f>
        <v>8.7290758985228507</v>
      </c>
      <c r="AF28" s="7">
        <f>Refuse!AF28*2000/(HH!AF28*365)</f>
        <v>9.5899462150354218</v>
      </c>
      <c r="AG28" s="7">
        <f>Refuse!AG28*2000/(HH!AG28*365)</f>
        <v>10.117410615242065</v>
      </c>
    </row>
    <row r="29" spans="1:33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7"/>
      <c r="O29" s="7"/>
      <c r="P29" s="7">
        <f>Refuse!P29*2000/(HH!P29*365)</f>
        <v>10.487359225780622</v>
      </c>
      <c r="Q29" s="7">
        <f>Refuse!Q29*2000/(HH!Q29*365)</f>
        <v>10.197552291025296</v>
      </c>
      <c r="R29" s="7">
        <f>Refuse!R29*2000/(HH!R29*365)</f>
        <v>9.7416584575569019</v>
      </c>
      <c r="S29" s="7">
        <f>Refuse!S29*2000/(HH!S29*365)</f>
        <v>8.8780955446069996</v>
      </c>
      <c r="T29" s="7">
        <f>Refuse!T29*2000/(HH!T29*365)</f>
        <v>8.7430634869613382</v>
      </c>
      <c r="U29" s="7">
        <f>Refuse!U29*2000/(HH!U29*365)</f>
        <v>8.4153919187986457</v>
      </c>
      <c r="V29" s="7">
        <f>Refuse!V29*2000/(HH!V29*365)</f>
        <v>8.1732174174646417</v>
      </c>
      <c r="W29" s="7">
        <f>Refuse!W29*2000/(HH!W29*365)</f>
        <v>8.1062822396064629</v>
      </c>
      <c r="X29" s="7">
        <f>Refuse!X29*2000/(HH!X29*365)</f>
        <v>8.5735396550075809</v>
      </c>
      <c r="Y29" s="7">
        <f>Refuse!Y29*2000/(HH!Y29*365)</f>
        <v>7.8829520875663626</v>
      </c>
      <c r="Z29" s="7">
        <f>Refuse!Z29*2000/(HH!Z29*365)</f>
        <v>7.4947237333682901</v>
      </c>
      <c r="AA29" s="7">
        <f>Refuse!AA29*2000/(HH!AA29*365)</f>
        <v>7.9024420186808806</v>
      </c>
      <c r="AB29" s="7">
        <f>Refuse!AB29*2000/(HH!AB29*365)</f>
        <v>8.240119705372086</v>
      </c>
      <c r="AC29" s="7">
        <f>Refuse!AC29*2000/(HH!AC29*365)</f>
        <v>7.8761555807013703</v>
      </c>
      <c r="AD29" s="7">
        <f>Refuse!AD29*2000/(HH!AD29*365)</f>
        <v>8.4124446557513455</v>
      </c>
      <c r="AE29" s="7">
        <f>Refuse!AE29*2000/(HH!AE29*365)</f>
        <v>8.5697101845477839</v>
      </c>
      <c r="AF29" s="7">
        <f>Refuse!AF29*2000/(HH!AF29*365)</f>
        <v>9.7338335413873853</v>
      </c>
      <c r="AG29" s="7">
        <f>Refuse!AG29*2000/(HH!AG29*365)</f>
        <v>9.8257555311263687</v>
      </c>
    </row>
    <row r="30" spans="1:33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7"/>
      <c r="O30" s="7"/>
      <c r="P30" s="7">
        <f>Refuse!P30*2000/(HH!P30*365)</f>
        <v>11.191752953426684</v>
      </c>
      <c r="Q30" s="7">
        <f>Refuse!Q30*2000/(HH!Q30*365)</f>
        <v>10.856348545624257</v>
      </c>
      <c r="R30" s="7">
        <f>Refuse!R30*2000/(HH!R30*365)</f>
        <v>10.62929073887978</v>
      </c>
      <c r="S30" s="7">
        <f>Refuse!S30*2000/(HH!S30*365)</f>
        <v>10.550429465129845</v>
      </c>
      <c r="T30" s="7">
        <f>Refuse!T30*2000/(HH!T30*365)</f>
        <v>10.608512863838431</v>
      </c>
      <c r="U30" s="7">
        <f>Refuse!U30*2000/(HH!U30*365)</f>
        <v>9.0755559574222282</v>
      </c>
      <c r="V30" s="7">
        <f>Refuse!V30*2000/(HH!V30*365)</f>
        <v>8.9669219627423367</v>
      </c>
      <c r="W30" s="7">
        <f>Refuse!W30*2000/(HH!W30*365)</f>
        <v>8.6525028126417283</v>
      </c>
      <c r="X30" s="7">
        <f>Refuse!X30*2000/(HH!X30*365)</f>
        <v>8.6698800493030426</v>
      </c>
      <c r="Y30" s="7">
        <f>Refuse!Y30*2000/(HH!Y30*365)</f>
        <v>7.8278010934224076</v>
      </c>
      <c r="Z30" s="7">
        <f>Refuse!Z30*2000/(HH!Z30*365)</f>
        <v>7.5776656818294512</v>
      </c>
      <c r="AA30" s="7">
        <f>Refuse!AA30*2000/(HH!AA30*365)</f>
        <v>7.9224095153602097</v>
      </c>
      <c r="AB30" s="7">
        <f>Refuse!AB30*2000/(HH!AB30*365)</f>
        <v>8.49871536176666</v>
      </c>
      <c r="AC30" s="7">
        <f>Refuse!AC30*2000/(HH!AC30*365)</f>
        <v>8.0123452016125132</v>
      </c>
      <c r="AD30" s="7">
        <f>Refuse!AD30*2000/(HH!AD30*365)</f>
        <v>8.0251226067239916</v>
      </c>
      <c r="AE30" s="7">
        <f>Refuse!AE30*2000/(HH!AE30*365)</f>
        <v>9.3933698533480587</v>
      </c>
      <c r="AF30" s="7">
        <f>Refuse!AF30*2000/(HH!AF30*365)</f>
        <v>10.284798238540615</v>
      </c>
      <c r="AG30" s="7">
        <f>Refuse!AG30*2000/(HH!AG30*365)</f>
        <v>10.103812044747571</v>
      </c>
    </row>
    <row r="31" spans="1:33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7"/>
      <c r="O31" s="7"/>
      <c r="P31" s="7">
        <f>Refuse!P31*2000/(HH!P31*365)</f>
        <v>10.05419972610083</v>
      </c>
      <c r="Q31" s="7">
        <f>Refuse!Q31*2000/(HH!Q31*365)</f>
        <v>10.037484103048582</v>
      </c>
      <c r="R31" s="7">
        <f>Refuse!R31*2000/(HH!R31*365)</f>
        <v>10.345406034559943</v>
      </c>
      <c r="S31" s="7">
        <f>Refuse!S31*2000/(HH!S31*365)</f>
        <v>9.7991270724913999</v>
      </c>
      <c r="T31" s="7">
        <f>Refuse!T31*2000/(HH!T31*365)</f>
        <v>9.3905471317056293</v>
      </c>
      <c r="U31" s="7">
        <f>Refuse!U31*2000/(HH!U31*365)</f>
        <v>8.7718659355084583</v>
      </c>
      <c r="V31" s="7">
        <f>Refuse!V31*2000/(HH!V31*365)</f>
        <v>8.8546198092970343</v>
      </c>
      <c r="W31" s="7">
        <f>Refuse!W31*2000/(HH!W31*365)</f>
        <v>8.7841090247308955</v>
      </c>
      <c r="X31" s="7">
        <f>Refuse!X31*2000/(HH!X31*365)</f>
        <v>8.694665393249716</v>
      </c>
      <c r="Y31" s="7">
        <f>Refuse!Y31*2000/(HH!Y31*365)</f>
        <v>8.3146893735803982</v>
      </c>
      <c r="Z31" s="7">
        <f>Refuse!Z31*2000/(HH!Z31*365)</f>
        <v>8.2661677835150833</v>
      </c>
      <c r="AA31" s="7">
        <f>Refuse!AA31*2000/(HH!AA31*365)</f>
        <v>8.7303180702129222</v>
      </c>
      <c r="AB31" s="7">
        <f>Refuse!AB31*2000/(HH!AB31*365)</f>
        <v>9.0058798251773897</v>
      </c>
      <c r="AC31" s="7">
        <f>Refuse!AC31*2000/(HH!AC31*365)</f>
        <v>9.1118341038315958</v>
      </c>
      <c r="AD31" s="7">
        <f>Refuse!AD31*2000/(HH!AD31*365)</f>
        <v>9.3685716518896367</v>
      </c>
      <c r="AE31" s="7">
        <f>Refuse!AE31*2000/(HH!AE31*365)</f>
        <v>9.3604386277605194</v>
      </c>
      <c r="AF31" s="7">
        <f>Refuse!AF31*2000/(HH!AF31*365)</f>
        <v>10.424956512285279</v>
      </c>
      <c r="AG31" s="7">
        <f>Refuse!AG31*2000/(HH!AG31*365)</f>
        <v>10.200657615685051</v>
      </c>
    </row>
    <row r="32" spans="1:33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7"/>
      <c r="O32" s="7"/>
      <c r="P32" s="7">
        <f>Refuse!P32*2000/(HH!P32*365)</f>
        <v>9.2090342735058055</v>
      </c>
      <c r="Q32" s="7">
        <f>Refuse!Q32*2000/(HH!Q32*365)</f>
        <v>8.9490425303019432</v>
      </c>
      <c r="R32" s="7">
        <f>Refuse!R32*2000/(HH!R32*365)</f>
        <v>9.2057604495960668</v>
      </c>
      <c r="S32" s="7">
        <f>Refuse!S32*2000/(HH!S32*365)</f>
        <v>8.576246436270079</v>
      </c>
      <c r="T32" s="7">
        <f>Refuse!T32*2000/(HH!T32*365)</f>
        <v>7.94717476549949</v>
      </c>
      <c r="U32" s="7">
        <f>Refuse!U32*2000/(HH!U32*365)</f>
        <v>7.1977326405290505</v>
      </c>
      <c r="V32" s="7">
        <f>Refuse!V32*2000/(HH!V32*365)</f>
        <v>7.3161149758536963</v>
      </c>
      <c r="W32" s="7">
        <f>Refuse!W32*2000/(HH!W32*365)</f>
        <v>7.6671155677168681</v>
      </c>
      <c r="X32" s="7">
        <f>Refuse!X32*2000/(HH!X32*365)</f>
        <v>7.4934078557100481</v>
      </c>
      <c r="Y32" s="7">
        <f>Refuse!Y32*2000/(HH!Y32*365)</f>
        <v>6.9567256324443427</v>
      </c>
      <c r="Z32" s="7">
        <f>Refuse!Z32*2000/(HH!Z32*365)</f>
        <v>6.9652284695795794</v>
      </c>
      <c r="AA32" s="7">
        <f>Refuse!AA32*2000/(HH!AA32*365)</f>
        <v>7.0641232449963729</v>
      </c>
      <c r="AB32" s="7">
        <f>Refuse!AB32*2000/(HH!AB32*365)</f>
        <v>7.2892708244703481</v>
      </c>
      <c r="AC32" s="7">
        <f>Refuse!AC32*2000/(HH!AC32*365)</f>
        <v>7.3131859820152956</v>
      </c>
      <c r="AD32" s="7">
        <f>Refuse!AD32*2000/(HH!AD32*365)</f>
        <v>7.2297389911400662</v>
      </c>
      <c r="AE32" s="7">
        <f>Refuse!AE32*2000/(HH!AE32*365)</f>
        <v>7.2773767041062998</v>
      </c>
      <c r="AF32" s="7">
        <f>Refuse!AF32*2000/(HH!AF32*365)</f>
        <v>7.1284544818791398</v>
      </c>
      <c r="AG32" s="7">
        <f>Refuse!AG32*2000/(HH!AG32*365)</f>
        <v>7.2981631008567813</v>
      </c>
    </row>
    <row r="33" spans="1:34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7"/>
      <c r="O33" s="7"/>
      <c r="P33" s="7">
        <f>Refuse!P33*2000/(HH!P33*365)</f>
        <v>12.402066684441499</v>
      </c>
      <c r="Q33" s="7">
        <f>Refuse!Q33*2000/(HH!Q33*365)</f>
        <v>12.250239761812745</v>
      </c>
      <c r="R33" s="7">
        <f>Refuse!R33*2000/(HH!R33*365)</f>
        <v>12.446471230024317</v>
      </c>
      <c r="S33" s="7">
        <f>Refuse!S33*2000/(HH!S33*365)</f>
        <v>11.581110870514399</v>
      </c>
      <c r="T33" s="7">
        <f>Refuse!T33*2000/(HH!T33*365)</f>
        <v>10.856030083266184</v>
      </c>
      <c r="U33" s="7">
        <f>Refuse!U33*2000/(HH!U33*365)</f>
        <v>9.7896622512110412</v>
      </c>
      <c r="V33" s="7">
        <f>Refuse!V33*2000/(HH!V33*365)</f>
        <v>9.3152939850047929</v>
      </c>
      <c r="W33" s="7">
        <f>Refuse!W33*2000/(HH!W33*365)</f>
        <v>9.3961119701863698</v>
      </c>
      <c r="X33" s="7">
        <f>Refuse!X33*2000/(HH!X33*365)</f>
        <v>9.2911328281655656</v>
      </c>
      <c r="Y33" s="7">
        <f>Refuse!Y33*2000/(HH!Y33*365)</f>
        <v>8.9343289426601942</v>
      </c>
      <c r="Z33" s="7">
        <f>Refuse!Z33*2000/(HH!Z33*365)</f>
        <v>8.8954068504961299</v>
      </c>
      <c r="AA33" s="7">
        <f>Refuse!AA33*2000/(HH!AA33*365)</f>
        <v>9.1159471143049622</v>
      </c>
      <c r="AB33" s="7">
        <f>Refuse!AB33*2000/(HH!AB33*365)</f>
        <v>9.3288406776811446</v>
      </c>
      <c r="AC33" s="7">
        <f>Refuse!AC33*2000/(HH!AC33*365)</f>
        <v>9.1567913045248233</v>
      </c>
      <c r="AD33" s="7">
        <f>Refuse!AD33*2000/(HH!AD33*365)</f>
        <v>9.2139787987769566</v>
      </c>
      <c r="AE33" s="7">
        <f>Refuse!AE33*2000/(HH!AE33*365)</f>
        <v>9.8413846376997345</v>
      </c>
      <c r="AF33" s="7">
        <f>Refuse!AF33*2000/(HH!AF33*365)</f>
        <v>11.473579289072076</v>
      </c>
      <c r="AG33" s="7">
        <f>Refuse!AG33*2000/(HH!AG33*365)</f>
        <v>11.515755274460277</v>
      </c>
    </row>
    <row r="34" spans="1:34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7"/>
      <c r="O34" s="7"/>
      <c r="P34" s="7">
        <f>Refuse!P34*2000/(HH!P34*365)</f>
        <v>12.191090362220574</v>
      </c>
      <c r="Q34" s="7">
        <f>Refuse!Q34*2000/(HH!Q34*365)</f>
        <v>11.359643755220176</v>
      </c>
      <c r="R34" s="7">
        <f>Refuse!R34*2000/(HH!R34*365)</f>
        <v>11.210316345202823</v>
      </c>
      <c r="S34" s="7">
        <f>Refuse!S34*2000/(HH!S34*365)</f>
        <v>10.808651720178197</v>
      </c>
      <c r="T34" s="7">
        <f>Refuse!T34*2000/(HH!T34*365)</f>
        <v>10.013521124291344</v>
      </c>
      <c r="U34" s="7">
        <f>Refuse!U34*2000/(HH!U34*365)</f>
        <v>9.7392189945013143</v>
      </c>
      <c r="V34" s="7">
        <f>Refuse!V34*2000/(HH!V34*365)</f>
        <v>9.465568219701014</v>
      </c>
      <c r="W34" s="7">
        <f>Refuse!W34*2000/(HH!W34*365)</f>
        <v>9.0950290277356629</v>
      </c>
      <c r="X34" s="7">
        <f>Refuse!X34*2000/(HH!X34*365)</f>
        <v>8.6924616966829014</v>
      </c>
      <c r="Y34" s="7">
        <f>Refuse!Y34*2000/(HH!Y34*365)</f>
        <v>8.5532881164754588</v>
      </c>
      <c r="Z34" s="7">
        <f>Refuse!Z34*2000/(HH!Z34*365)</f>
        <v>8.6259231628015254</v>
      </c>
      <c r="AA34" s="7">
        <f>Refuse!AA34*2000/(HH!AA34*365)</f>
        <v>9.0869008215680189</v>
      </c>
      <c r="AB34" s="7">
        <f>Refuse!AB34*2000/(HH!AB34*365)</f>
        <v>9.6902808284679978</v>
      </c>
      <c r="AC34" s="7">
        <f>Refuse!AC34*2000/(HH!AC34*365)</f>
        <v>10.045820617473316</v>
      </c>
      <c r="AD34" s="7">
        <f>Refuse!AD34*2000/(HH!AD34*365)</f>
        <v>9.9133581585145194</v>
      </c>
      <c r="AE34" s="7">
        <f>Refuse!AE34*2000/(HH!AE34*365)</f>
        <v>10.743544607095426</v>
      </c>
      <c r="AF34" s="7">
        <f>Refuse!AF34*2000/(HH!AF34*365)</f>
        <v>12.364511429499743</v>
      </c>
      <c r="AG34" s="7">
        <f>Refuse!AG34*2000/(HH!AG34*365)</f>
        <v>12.739252432413176</v>
      </c>
    </row>
    <row r="35" spans="1:34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7"/>
      <c r="O35" s="7"/>
      <c r="P35" s="7">
        <f>Refuse!P35*2000/(HH!P35*365)</f>
        <v>10.297865113460476</v>
      </c>
      <c r="Q35" s="7">
        <f>Refuse!Q35*2000/(HH!Q35*365)</f>
        <v>9.9073304376879374</v>
      </c>
      <c r="R35" s="7">
        <f>Refuse!R35*2000/(HH!R35*365)</f>
        <v>9.9112010898357656</v>
      </c>
      <c r="S35" s="7">
        <f>Refuse!S35*2000/(HH!S35*365)</f>
        <v>9.1175435694630309</v>
      </c>
      <c r="T35" s="7">
        <f>Refuse!T35*2000/(HH!T35*365)</f>
        <v>8.7343587825517783</v>
      </c>
      <c r="U35" s="7">
        <f>Refuse!U35*2000/(HH!U35*365)</f>
        <v>8.3312079090415434</v>
      </c>
      <c r="V35" s="7">
        <f>Refuse!V35*2000/(HH!V35*365)</f>
        <v>8.3019818421317773</v>
      </c>
      <c r="W35" s="7">
        <f>Refuse!W35*2000/(HH!W35*365)</f>
        <v>16.342721802586098</v>
      </c>
      <c r="X35" s="7">
        <f>Refuse!X35*2000/(HH!X35*365)</f>
        <v>8.7551913967481756</v>
      </c>
      <c r="Y35" s="7">
        <f>Refuse!Y35*2000/(HH!Y35*365)</f>
        <v>8.8851860913840781</v>
      </c>
      <c r="Z35" s="7">
        <f>Refuse!Z35*2000/(HH!Z35*365)</f>
        <v>8.7985369974409835</v>
      </c>
      <c r="AA35" s="7">
        <f>Refuse!AA35*2000/(HH!AA35*365)</f>
        <v>9.1412323003323799</v>
      </c>
      <c r="AB35" s="7">
        <f>Refuse!AB35*2000/(HH!AB35*365)</f>
        <v>8.750915375752145</v>
      </c>
      <c r="AC35" s="7">
        <f>Refuse!AC35*2000/(HH!AC35*365)</f>
        <v>8.5515811035718858</v>
      </c>
      <c r="AD35" s="7">
        <f>Refuse!AD35*2000/(HH!AD35*365)</f>
        <v>9.1859005417786204</v>
      </c>
      <c r="AE35" s="7">
        <f>Refuse!AE35*2000/(HH!AE35*365)</f>
        <v>7.2879436592755669</v>
      </c>
      <c r="AF35" s="7">
        <f>Refuse!AF35*2000/(HH!AF35*365)</f>
        <v>8.3046254923863838</v>
      </c>
      <c r="AG35" s="7">
        <f>Refuse!AG35*2000/(HH!AG35*365)</f>
        <v>8.4487617663839618</v>
      </c>
    </row>
    <row r="36" spans="1:34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7"/>
      <c r="O36" s="7"/>
      <c r="P36" s="7">
        <f>Refuse!P36*2000/(HH!P36*365)</f>
        <v>8.923907324772502</v>
      </c>
      <c r="Q36" s="7">
        <f>Refuse!Q36*2000/(HH!Q36*365)</f>
        <v>8.7046325840270633</v>
      </c>
      <c r="R36" s="7">
        <f>Refuse!R36*2000/(HH!R36*365)</f>
        <v>7.7254841353471493</v>
      </c>
      <c r="S36" s="7">
        <f>Refuse!S36*2000/(HH!S36*365)</f>
        <v>7.3864346088187531</v>
      </c>
      <c r="T36" s="7">
        <f>Refuse!T36*2000/(HH!T36*365)</f>
        <v>7.3428326400704407</v>
      </c>
      <c r="U36" s="7">
        <f>Refuse!U36*2000/(HH!U36*365)</f>
        <v>8.4690820637562414</v>
      </c>
      <c r="V36" s="7">
        <f>Refuse!V36*2000/(HH!V36*365)</f>
        <v>7.7434230620199207</v>
      </c>
      <c r="W36" s="7">
        <f>Refuse!W36*2000/(HH!W36*365)</f>
        <v>8.1543535620052765</v>
      </c>
      <c r="X36" s="7">
        <f>Refuse!X36*2000/(HH!X36*365)</f>
        <v>8.0356676230115429</v>
      </c>
      <c r="Y36" s="7">
        <f>Refuse!Y36*2000/(HH!Y36*365)</f>
        <v>7.8477988245832515</v>
      </c>
      <c r="Z36" s="7">
        <f>Refuse!Z36*2000/(HH!Z36*365)</f>
        <v>7.7492076879268597</v>
      </c>
      <c r="AA36" s="7">
        <f>Refuse!AA36*2000/(HH!AA36*365)</f>
        <v>5.9522210938504729</v>
      </c>
      <c r="AB36" s="7">
        <f>Refuse!AB36*2000/(HH!AB36*365)</f>
        <v>7.1300174442801358</v>
      </c>
      <c r="AC36" s="7">
        <f>Refuse!AC36*2000/(HH!AC36*365)</f>
        <v>8.0996800597400682</v>
      </c>
      <c r="AD36" s="7">
        <f>Refuse!AD36*2000/(HH!AD36*365)</f>
        <v>8.1947487154853711</v>
      </c>
      <c r="AE36" s="7">
        <f>Refuse!AE36*2000/(HH!AE36*365)</f>
        <v>8.4132519914779298</v>
      </c>
      <c r="AF36" s="7">
        <f>Refuse!AF36*2000/(HH!AF36*365)</f>
        <v>9.3071467999308961</v>
      </c>
      <c r="AG36" s="7">
        <f>Refuse!AG36*2000/(HH!AG36*365)</f>
        <v>9.1034250779955759</v>
      </c>
      <c r="AH36">
        <f>8.24+8.49</f>
        <v>16.73</v>
      </c>
    </row>
    <row r="37" spans="1:34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7"/>
      <c r="O37" s="7"/>
      <c r="P37" s="7">
        <f>Refuse!P37*2000/(HH!P37*365)</f>
        <v>9.9604825852099221</v>
      </c>
      <c r="Q37" s="7">
        <f>Refuse!Q37*2000/(HH!Q37*365)</f>
        <v>9.1035528867204611</v>
      </c>
      <c r="R37" s="7">
        <f>Refuse!R37*2000/(HH!R37*365)</f>
        <v>8.512641353314331</v>
      </c>
      <c r="S37" s="7">
        <f>Refuse!S37*2000/(HH!S37*365)</f>
        <v>7.9582648401826486</v>
      </c>
      <c r="T37" s="7">
        <f>Refuse!T37*2000/(HH!T37*365)</f>
        <v>7.749653558690567</v>
      </c>
      <c r="U37" s="7">
        <f>Refuse!U37*2000/(HH!U37*365)</f>
        <v>7.85994943205404</v>
      </c>
      <c r="V37" s="7">
        <f>Refuse!V37*2000/(HH!V37*365)</f>
        <v>8.0316261648366591</v>
      </c>
      <c r="W37" s="7">
        <f>Refuse!W37*2000/(HH!W37*365)</f>
        <v>7.5415625470420009</v>
      </c>
      <c r="X37" s="7">
        <f>Refuse!X37*2000/(HH!X37*365)</f>
        <v>7.4698389810141794</v>
      </c>
      <c r="Y37" s="7">
        <f>Refuse!Y37*2000/(HH!Y37*365)</f>
        <v>7.4500210636412501</v>
      </c>
      <c r="Z37" s="7">
        <f>Refuse!Z37*2000/(HH!Z37*365)</f>
        <v>7.095724279404382</v>
      </c>
      <c r="AA37" s="7">
        <f>Refuse!AA37*2000/(HH!AA37*365)</f>
        <v>7.4014480145096364</v>
      </c>
      <c r="AB37" s="7">
        <f>Refuse!AB37*2000/(HH!AB37*365)</f>
        <v>7.5869041390643073</v>
      </c>
      <c r="AC37" s="7">
        <f>Refuse!AC37*2000/(HH!AC37*365)</f>
        <v>8.1366698677969964</v>
      </c>
      <c r="AD37" s="7">
        <f>Refuse!AD37*2000/(HH!AD37*365)</f>
        <v>7.9764229612418571</v>
      </c>
      <c r="AE37" s="7">
        <f>Refuse!AE37*2000/(HH!AE37*365)</f>
        <v>8.2088061604655955</v>
      </c>
      <c r="AF37" s="7">
        <f>Refuse!AF37*2000/(HH!AF37*365)</f>
        <v>9.3178407507726249</v>
      </c>
      <c r="AG37" s="7">
        <f>Refuse!AG37*2000/(HH!AG37*365)</f>
        <v>9.6614501604535103</v>
      </c>
      <c r="AH37">
        <f>AH36/2</f>
        <v>8.3650000000000002</v>
      </c>
    </row>
    <row r="38" spans="1:34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7"/>
      <c r="O38" s="7"/>
      <c r="P38" s="7">
        <f>Refuse!P38*2000/(HH!P38*365)</f>
        <v>10.756391563813915</v>
      </c>
      <c r="Q38" s="7">
        <f>Refuse!Q38*2000/(HH!Q38*365)</f>
        <v>10.446028068761752</v>
      </c>
      <c r="R38" s="7">
        <f>Refuse!R38*2000/(HH!R38*365)</f>
        <v>10.886615253497411</v>
      </c>
      <c r="S38" s="7">
        <f>Refuse!S38*2000/(HH!S38*365)</f>
        <v>10.54462782637399</v>
      </c>
      <c r="T38" s="7">
        <f>Refuse!T38*2000/(HH!T38*365)</f>
        <v>9.9461502125649499</v>
      </c>
      <c r="U38" s="7">
        <f>Refuse!U38*2000/(HH!U38*365)</f>
        <v>9.153642453296472</v>
      </c>
      <c r="V38" s="7">
        <f>Refuse!V38*2000/(HH!V38*365)</f>
        <v>8.9944612326362456</v>
      </c>
      <c r="W38" s="7">
        <f>Refuse!W38*2000/(HH!W38*365)</f>
        <v>8.7125524834509864</v>
      </c>
      <c r="X38" s="7">
        <f>Refuse!X38*2000/(HH!X38*365)</f>
        <v>9.0081329377991963</v>
      </c>
      <c r="Y38" s="7">
        <f>Refuse!Y38*2000/(HH!Y38*365)</f>
        <v>8.6485551473551165</v>
      </c>
      <c r="Z38" s="7">
        <f>Refuse!Z38*2000/(HH!Z38*365)</f>
        <v>8.6003682807414297</v>
      </c>
      <c r="AA38" s="7">
        <f>Refuse!AA38*2000/(HH!AA38*365)</f>
        <v>8.7797657335715709</v>
      </c>
      <c r="AB38" s="7">
        <f>Refuse!AB38*2000/(HH!AB38*365)</f>
        <v>9.0644395548931005</v>
      </c>
      <c r="AC38" s="7">
        <f>Refuse!AC38*2000/(HH!AC38*365)</f>
        <v>9.3160241173636109</v>
      </c>
      <c r="AD38" s="7">
        <f>Refuse!AD38*2000/(HH!AD38*365)</f>
        <v>9.1448715173629367</v>
      </c>
      <c r="AE38" s="7">
        <f>Refuse!AE38*2000/(HH!AE38*365)</f>
        <v>9.4439063388835081</v>
      </c>
      <c r="AF38" s="7">
        <f>Refuse!AF38*2000/(HH!AF38*365)</f>
        <v>10.277866823761634</v>
      </c>
      <c r="AG38" s="7">
        <f>Refuse!AG38*2000/(HH!AG38*365)</f>
        <v>10.024605668609086</v>
      </c>
    </row>
    <row r="39" spans="1:34" x14ac:dyDescent="0.25">
      <c r="A39" s="3" t="s">
        <v>1</v>
      </c>
      <c r="B39" s="7">
        <f>Refuse!B39*2000/(HH!B39*365)</f>
        <v>14.17949195371725</v>
      </c>
      <c r="C39" s="7">
        <f>Refuse!C39*2000/(HH!C39*365)</f>
        <v>15.034446069956111</v>
      </c>
      <c r="D39" s="7">
        <f>Refuse!D39*2000/(HH!D39*365)</f>
        <v>10.951159114857745</v>
      </c>
      <c r="E39" s="7">
        <f>Refuse!E39*2000/(HH!E39*365)</f>
        <v>6.7530000000000001</v>
      </c>
      <c r="F39" s="7">
        <f>Refuse!F39*2000/(HH!F39*365)</f>
        <v>9.6174277886497066</v>
      </c>
      <c r="G39" s="7">
        <f>Refuse!G39*2000/(HH!G39*365)</f>
        <v>6.822363470319635</v>
      </c>
      <c r="H39" s="7">
        <f>Refuse!H39*2000/(HH!H39*365)</f>
        <v>9.2838516148385164</v>
      </c>
      <c r="I39" s="7">
        <f>Refuse!I39*2000/(HH!I39*365)</f>
        <v>7.7584126420392998</v>
      </c>
      <c r="J39" s="7">
        <f>Refuse!J39*2000/(HH!J39*365)</f>
        <v>9.4298434144110015</v>
      </c>
      <c r="K39" s="7">
        <f>Refuse!K39*2000/(HH!K39*365)</f>
        <v>9.4005597090449413</v>
      </c>
      <c r="L39" s="7">
        <f>Refuse!L39*2000/(HH!L39*365)</f>
        <v>9.4543677718722225</v>
      </c>
      <c r="M39" s="7">
        <f>Refuse!M39*2000/(HH!M39*365)</f>
        <v>10.847901925525381</v>
      </c>
      <c r="N39" s="7">
        <f>Refuse!N39*2000/(HH!N39*365)</f>
        <v>10.167808204594213</v>
      </c>
      <c r="O39" s="7">
        <f>Refuse!O39*2000/(HH!O39*365)</f>
        <v>10.501886965750227</v>
      </c>
      <c r="P39" s="7">
        <f>Refuse!P39*2000/(HH!P39*365)</f>
        <v>10.790286753822643</v>
      </c>
      <c r="Q39" s="7">
        <f>Refuse!Q39*2000/(HH!Q39*365)</f>
        <v>10.554992699214939</v>
      </c>
      <c r="R39" s="7">
        <f>Refuse!R39*2000/(HH!R39*365)</f>
        <v>10.453382321471363</v>
      </c>
      <c r="S39" s="7">
        <f>Refuse!S39*2000/(HH!S39*365)</f>
        <v>9.7684814204436243</v>
      </c>
      <c r="T39" s="7">
        <f>Refuse!T39*2000/(HH!T39*365)</f>
        <v>9.3485900797222623</v>
      </c>
      <c r="U39" s="7">
        <f>Refuse!U39*2000/(HH!U39*365)</f>
        <v>8.9063580593681841</v>
      </c>
      <c r="V39" s="7">
        <f>Refuse!V39*2000/(HH!V39*365)</f>
        <v>8.7625274118971941</v>
      </c>
      <c r="W39" s="7">
        <f>Refuse!W39*2000/(HH!W39*365)</f>
        <v>8.823262540532939</v>
      </c>
      <c r="X39" s="7">
        <f>Refuse!X39*2000/(HH!X39*365)</f>
        <v>8.5605039424276512</v>
      </c>
      <c r="Y39" s="7">
        <f>Refuse!Y39*2000/(HH!Y39*365)</f>
        <v>8.1837340583951335</v>
      </c>
      <c r="Z39" s="7">
        <f>Refuse!Z39*2000/(HH!Z39*365)</f>
        <v>8.071788345669983</v>
      </c>
      <c r="AA39" s="7">
        <f>Refuse!AA39*2000/(HH!AA39*365)</f>
        <v>8.2390668837279293</v>
      </c>
      <c r="AB39" s="7">
        <f>Refuse!AB39*2000/(HH!AB39*365)</f>
        <v>8.4932637258810821</v>
      </c>
      <c r="AC39" s="7">
        <f>Refuse!AC39*2000/(HH!AC39*365)</f>
        <v>8.3482271661761267</v>
      </c>
      <c r="AD39" s="7">
        <f>Refuse!AD39*2000/(HH!AD39*365)</f>
        <v>8.5948387603955947</v>
      </c>
      <c r="AE39" s="7">
        <f>Refuse!AE39*2000/(HH!AE39*365)</f>
        <v>8.8931599945046411</v>
      </c>
      <c r="AF39" s="7">
        <f>Refuse!AF39*2000/(HH!AF39*365)</f>
        <v>10.057042075362535</v>
      </c>
      <c r="AG39" s="7">
        <f>Refuse!AG39*2000/(HH!AG39*365)</f>
        <v>9.9939993648559859</v>
      </c>
    </row>
    <row r="40" spans="1:34" ht="15" customHeight="1" x14ac:dyDescent="0.25">
      <c r="P40" s="3">
        <v>2004</v>
      </c>
      <c r="Q40" s="3">
        <v>2005</v>
      </c>
      <c r="R40" s="3">
        <v>2006</v>
      </c>
      <c r="S40" s="3">
        <v>2007</v>
      </c>
      <c r="T40" s="3">
        <v>2008</v>
      </c>
      <c r="U40" s="3">
        <v>2009</v>
      </c>
      <c r="V40" s="3">
        <v>2010</v>
      </c>
      <c r="W40" s="3">
        <v>2011</v>
      </c>
      <c r="X40" s="3">
        <v>2012</v>
      </c>
      <c r="Y40" s="3">
        <v>2013</v>
      </c>
      <c r="Z40" s="3">
        <v>2014</v>
      </c>
      <c r="AA40" s="3">
        <v>2015</v>
      </c>
      <c r="AB40" s="3">
        <v>2016</v>
      </c>
      <c r="AC40" s="29">
        <v>2017</v>
      </c>
      <c r="AD40" s="3">
        <v>2018</v>
      </c>
      <c r="AE40" s="3">
        <v>2019</v>
      </c>
      <c r="AF40" s="3">
        <v>2020</v>
      </c>
    </row>
    <row r="41" spans="1:34" ht="15" customHeight="1" x14ac:dyDescent="0.25">
      <c r="A41" t="s">
        <v>30</v>
      </c>
      <c r="P41" s="7">
        <f>+AVERAGE(P4:P38)</f>
        <v>10.479367337947272</v>
      </c>
      <c r="Q41" s="7">
        <f t="shared" ref="Q41:AD41" si="0">+AVERAGE(Q4:Q38)</f>
        <v>10.335489012623965</v>
      </c>
      <c r="R41" s="7">
        <f t="shared" si="0"/>
        <v>10.279636418607941</v>
      </c>
      <c r="S41" s="7">
        <f t="shared" si="0"/>
        <v>9.5950433533925175</v>
      </c>
      <c r="T41" s="7">
        <f t="shared" si="0"/>
        <v>9.1982224057571607</v>
      </c>
      <c r="U41" s="7">
        <f t="shared" si="0"/>
        <v>8.8006491811088985</v>
      </c>
      <c r="V41" s="7">
        <f t="shared" si="0"/>
        <v>8.6567884688495145</v>
      </c>
      <c r="W41" s="7">
        <f t="shared" si="0"/>
        <v>8.7839206463264556</v>
      </c>
      <c r="X41" s="7">
        <f t="shared" si="0"/>
        <v>8.4406194696002572</v>
      </c>
      <c r="Y41" s="7">
        <f t="shared" si="0"/>
        <v>8.0737098437039414</v>
      </c>
      <c r="Z41" s="7">
        <f t="shared" si="0"/>
        <v>7.9537385314790399</v>
      </c>
      <c r="AA41" s="7">
        <f t="shared" si="0"/>
        <v>8.1775971832022591</v>
      </c>
      <c r="AB41" s="7">
        <f t="shared" si="0"/>
        <v>8.3607366610636653</v>
      </c>
      <c r="AC41" s="7">
        <f t="shared" si="0"/>
        <v>8.2129683449575968</v>
      </c>
      <c r="AD41" s="7">
        <f t="shared" si="0"/>
        <v>8.446350725105118</v>
      </c>
      <c r="AF41" s="35" t="s">
        <v>28</v>
      </c>
      <c r="AG41">
        <f>(AB39-AA39)/AB39</f>
        <v>2.9929229841121265E-2</v>
      </c>
    </row>
    <row r="42" spans="1:34" ht="15" customHeight="1" x14ac:dyDescent="0.25">
      <c r="A42" t="s">
        <v>31</v>
      </c>
      <c r="P42" s="7">
        <f>STDEV(P4:P38)</f>
        <v>1.5765681083216641</v>
      </c>
      <c r="Q42" s="7">
        <f t="shared" ref="Q42:AD42" si="1">STDEV(Q4:Q38)</f>
        <v>1.2705148167071816</v>
      </c>
      <c r="R42" s="7">
        <f t="shared" si="1"/>
        <v>1.2856125900807884</v>
      </c>
      <c r="S42" s="7">
        <f t="shared" si="1"/>
        <v>1.1358278061277567</v>
      </c>
      <c r="T42" s="7">
        <f t="shared" si="1"/>
        <v>1.0963774194948837</v>
      </c>
      <c r="U42" s="7">
        <f t="shared" si="1"/>
        <v>0.87747026173990905</v>
      </c>
      <c r="V42" s="7">
        <f t="shared" si="1"/>
        <v>0.83353177240557574</v>
      </c>
      <c r="W42" s="7">
        <f t="shared" si="1"/>
        <v>1.5210298416960613</v>
      </c>
      <c r="X42" s="7">
        <f t="shared" si="1"/>
        <v>0.7510445751161261</v>
      </c>
      <c r="Y42" s="7">
        <f t="shared" si="1"/>
        <v>0.75246748929212537</v>
      </c>
      <c r="Z42" s="7">
        <f t="shared" si="1"/>
        <v>0.79855987095515257</v>
      </c>
      <c r="AA42" s="7">
        <f t="shared" si="1"/>
        <v>1.2144922320746541</v>
      </c>
      <c r="AB42" s="7">
        <f t="shared" si="1"/>
        <v>0.92321151180924088</v>
      </c>
      <c r="AC42" s="7">
        <f t="shared" si="1"/>
        <v>0.88160369650679482</v>
      </c>
      <c r="AD42" s="7">
        <f t="shared" si="1"/>
        <v>0.88182668428720024</v>
      </c>
      <c r="AF42">
        <f>(P39-AF39)/P39</f>
        <v>6.795414201576655E-2</v>
      </c>
    </row>
    <row r="44" spans="1:34" ht="15" customHeight="1" x14ac:dyDescent="0.25">
      <c r="AB44">
        <f>(AB39-P39)/P39</f>
        <v>-0.21287877517507139</v>
      </c>
    </row>
    <row r="62" spans="1:31" ht="15" customHeight="1" x14ac:dyDescent="0.25">
      <c r="A62" t="s">
        <v>16</v>
      </c>
    </row>
    <row r="63" spans="1:31" ht="15" customHeight="1" x14ac:dyDescent="0.25">
      <c r="A63" t="s">
        <v>14</v>
      </c>
    </row>
    <row r="64" spans="1:31" ht="15" customHeight="1" x14ac:dyDescent="0.25">
      <c r="N64" s="3">
        <v>2003</v>
      </c>
      <c r="O64" s="3"/>
      <c r="P64" s="3">
        <v>2004</v>
      </c>
      <c r="Q64" s="3">
        <v>2005</v>
      </c>
      <c r="R64" s="3">
        <v>2006</v>
      </c>
      <c r="S64" s="3">
        <v>2007</v>
      </c>
      <c r="T64" s="3">
        <v>2008</v>
      </c>
      <c r="U64" s="3">
        <v>2009</v>
      </c>
      <c r="V64" s="3">
        <v>2010</v>
      </c>
      <c r="W64" s="3">
        <v>2011</v>
      </c>
      <c r="X64" s="3">
        <v>2012</v>
      </c>
      <c r="Y64" s="3">
        <v>2013</v>
      </c>
      <c r="Z64" s="3">
        <v>2014</v>
      </c>
      <c r="AA64" s="3">
        <v>2015</v>
      </c>
      <c r="AB64" s="3">
        <v>2016</v>
      </c>
      <c r="AC64" s="29">
        <v>2017</v>
      </c>
      <c r="AD64" s="3">
        <v>2018</v>
      </c>
      <c r="AE64" s="3">
        <v>2019</v>
      </c>
    </row>
    <row r="65" spans="1:31" ht="15" customHeight="1" x14ac:dyDescent="0.25">
      <c r="A65" s="3">
        <v>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7"/>
      <c r="O65" s="7"/>
      <c r="P65" s="7">
        <f>P4/$P4</f>
        <v>1</v>
      </c>
      <c r="Q65" s="7">
        <f t="shared" ref="Q65:AE65" si="2">Q4/$P4</f>
        <v>1.0135420556601784</v>
      </c>
      <c r="R65" s="7">
        <f t="shared" si="2"/>
        <v>0.95782918464728817</v>
      </c>
      <c r="S65" s="7">
        <f t="shared" si="2"/>
        <v>0.91223893082026464</v>
      </c>
      <c r="T65" s="7">
        <f t="shared" si="2"/>
        <v>0.89398594410998466</v>
      </c>
      <c r="U65" s="7">
        <f t="shared" si="2"/>
        <v>0.8301258539700157</v>
      </c>
      <c r="V65" s="7">
        <f t="shared" si="2"/>
        <v>0.80332053093299804</v>
      </c>
      <c r="W65" s="7">
        <f t="shared" si="2"/>
        <v>0.82122305049860456</v>
      </c>
      <c r="X65" s="7">
        <f t="shared" si="2"/>
        <v>0.80205932397323909</v>
      </c>
      <c r="Y65" s="7">
        <f t="shared" si="2"/>
        <v>0.74916019137998224</v>
      </c>
      <c r="Z65" s="7">
        <f t="shared" si="2"/>
        <v>0.7565946241220598</v>
      </c>
      <c r="AA65" s="7">
        <f t="shared" si="2"/>
        <v>0.76727557188596018</v>
      </c>
      <c r="AB65" s="7">
        <f t="shared" si="2"/>
        <v>0.75190932613148842</v>
      </c>
      <c r="AC65" s="7">
        <f t="shared" si="2"/>
        <v>0.75949726681712071</v>
      </c>
      <c r="AD65" s="7">
        <f t="shared" si="2"/>
        <v>0.80159101580832592</v>
      </c>
      <c r="AE65" s="7">
        <f t="shared" si="2"/>
        <v>0.85593161793757044</v>
      </c>
    </row>
    <row r="66" spans="1:31" ht="15" customHeight="1" x14ac:dyDescent="0.25">
      <c r="A66" s="3">
        <v>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7"/>
      <c r="O66" s="7"/>
      <c r="P66" s="7">
        <f t="shared" ref="P66:AE66" si="3">P5/$P5</f>
        <v>1</v>
      </c>
      <c r="Q66" s="7">
        <f t="shared" si="3"/>
        <v>0.95609022200921212</v>
      </c>
      <c r="R66" s="7">
        <f t="shared" si="3"/>
        <v>0.97556108877868652</v>
      </c>
      <c r="S66" s="7">
        <f t="shared" si="3"/>
        <v>0.94647655733365232</v>
      </c>
      <c r="T66" s="7">
        <f t="shared" si="3"/>
        <v>0.90453055036619145</v>
      </c>
      <c r="U66" s="7">
        <f t="shared" si="3"/>
        <v>0.84985347271890255</v>
      </c>
      <c r="V66" s="7">
        <f t="shared" si="3"/>
        <v>0.81449555204616375</v>
      </c>
      <c r="W66" s="7">
        <f t="shared" si="3"/>
        <v>0.83127194482206457</v>
      </c>
      <c r="X66" s="7">
        <f t="shared" si="3"/>
        <v>0.79741958082783593</v>
      </c>
      <c r="Y66" s="7">
        <f t="shared" si="3"/>
        <v>0.78002594233701006</v>
      </c>
      <c r="Z66" s="7">
        <f t="shared" si="3"/>
        <v>0.7202125591075893</v>
      </c>
      <c r="AA66" s="7">
        <f t="shared" si="3"/>
        <v>0.72576264722578909</v>
      </c>
      <c r="AB66" s="7">
        <f t="shared" si="3"/>
        <v>0.71494737728266278</v>
      </c>
      <c r="AC66" s="7">
        <f t="shared" si="3"/>
        <v>0.70705223102584502</v>
      </c>
      <c r="AD66" s="7">
        <f t="shared" si="3"/>
        <v>0.71183701641288666</v>
      </c>
      <c r="AE66" s="7">
        <f t="shared" si="3"/>
        <v>0.79365772036197868</v>
      </c>
    </row>
    <row r="67" spans="1:31" ht="15" customHeight="1" x14ac:dyDescent="0.25">
      <c r="A67" s="3">
        <v>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7"/>
      <c r="O67" s="7"/>
      <c r="P67" s="7">
        <f t="shared" ref="P67:AE67" si="4">P6/$P6</f>
        <v>1</v>
      </c>
      <c r="Q67" s="7">
        <f t="shared" si="4"/>
        <v>0.99374696813852159</v>
      </c>
      <c r="R67" s="7">
        <f t="shared" si="4"/>
        <v>1.0041040177725715</v>
      </c>
      <c r="S67" s="7">
        <f t="shared" si="4"/>
        <v>0.92344776023605324</v>
      </c>
      <c r="T67" s="7">
        <f t="shared" si="4"/>
        <v>0.90467778836157797</v>
      </c>
      <c r="U67" s="7">
        <f t="shared" si="4"/>
        <v>0.86701570344856094</v>
      </c>
      <c r="V67" s="7">
        <f t="shared" si="4"/>
        <v>0.85432583241705751</v>
      </c>
      <c r="W67" s="7">
        <f t="shared" si="4"/>
        <v>0.84159539463491018</v>
      </c>
      <c r="X67" s="7">
        <f t="shared" si="4"/>
        <v>0.81277912333953084</v>
      </c>
      <c r="Y67" s="7">
        <f t="shared" si="4"/>
        <v>0.7876961977435305</v>
      </c>
      <c r="Z67" s="7">
        <f t="shared" si="4"/>
        <v>0.75079445842820414</v>
      </c>
      <c r="AA67" s="7">
        <f t="shared" si="4"/>
        <v>0.77298338583645099</v>
      </c>
      <c r="AB67" s="7">
        <f t="shared" si="4"/>
        <v>0.77979743935425749</v>
      </c>
      <c r="AC67" s="7">
        <f t="shared" si="4"/>
        <v>0.75458628085845492</v>
      </c>
      <c r="AD67" s="7">
        <f t="shared" si="4"/>
        <v>0.7755359741127561</v>
      </c>
      <c r="AE67" s="7">
        <f t="shared" si="4"/>
        <v>0.79242044378660725</v>
      </c>
    </row>
    <row r="68" spans="1:31" ht="15" customHeight="1" x14ac:dyDescent="0.25">
      <c r="A68" s="3">
        <v>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7"/>
      <c r="O68" s="7"/>
      <c r="P68" s="7">
        <f t="shared" ref="P68:AE68" si="5">P7/$P7</f>
        <v>1</v>
      </c>
      <c r="Q68" s="7">
        <f t="shared" si="5"/>
        <v>0.93261122974600175</v>
      </c>
      <c r="R68" s="7">
        <f t="shared" si="5"/>
        <v>0.93675321131273548</v>
      </c>
      <c r="S68" s="7">
        <f t="shared" si="5"/>
        <v>0.89179439909520319</v>
      </c>
      <c r="T68" s="7">
        <f t="shared" si="5"/>
        <v>0.84118585053422745</v>
      </c>
      <c r="U68" s="7">
        <f t="shared" si="5"/>
        <v>0.80718790288342834</v>
      </c>
      <c r="V68" s="7">
        <f t="shared" si="5"/>
        <v>0.84594739380886164</v>
      </c>
      <c r="W68" s="7">
        <f t="shared" si="5"/>
        <v>0.79125991512631344</v>
      </c>
      <c r="X68" s="7">
        <f t="shared" si="5"/>
        <v>0.76189593916617737</v>
      </c>
      <c r="Y68" s="7">
        <f t="shared" si="5"/>
        <v>0.73792682291578182</v>
      </c>
      <c r="Z68" s="7">
        <f t="shared" si="5"/>
        <v>0.72813615640548479</v>
      </c>
      <c r="AA68" s="7">
        <f t="shared" si="5"/>
        <v>0.72553074277495211</v>
      </c>
      <c r="AB68" s="7">
        <f t="shared" si="5"/>
        <v>0.75638067791244579</v>
      </c>
      <c r="AC68" s="7">
        <f t="shared" si="5"/>
        <v>0.74199998691473568</v>
      </c>
      <c r="AD68" s="7">
        <f t="shared" si="5"/>
        <v>0.77226725508365601</v>
      </c>
      <c r="AE68" s="7">
        <f t="shared" si="5"/>
        <v>0.7763288719091338</v>
      </c>
    </row>
    <row r="69" spans="1:31" ht="15" customHeight="1" x14ac:dyDescent="0.25">
      <c r="A69" s="3">
        <v>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7"/>
      <c r="O69" s="7"/>
      <c r="P69" s="7">
        <f t="shared" ref="P69:AE69" si="6">P8/$P8</f>
        <v>1</v>
      </c>
      <c r="Q69" s="7">
        <f t="shared" si="6"/>
        <v>0.99114823769018756</v>
      </c>
      <c r="R69" s="7">
        <f t="shared" si="6"/>
        <v>0.97769768316604166</v>
      </c>
      <c r="S69" s="7">
        <f t="shared" si="6"/>
        <v>0.86398619036559299</v>
      </c>
      <c r="T69" s="7">
        <f t="shared" si="6"/>
        <v>0.83083434486894658</v>
      </c>
      <c r="U69" s="7">
        <f t="shared" si="6"/>
        <v>0.78571270462147269</v>
      </c>
      <c r="V69" s="7">
        <f t="shared" si="6"/>
        <v>0.77017500372566672</v>
      </c>
      <c r="W69" s="7">
        <f t="shared" si="6"/>
        <v>0.76621514985185457</v>
      </c>
      <c r="X69" s="7">
        <f t="shared" si="6"/>
        <v>0.73955149182938151</v>
      </c>
      <c r="Y69" s="7">
        <f t="shared" si="6"/>
        <v>0.6841126195601468</v>
      </c>
      <c r="Z69" s="7">
        <f t="shared" si="6"/>
        <v>0.66947012238764991</v>
      </c>
      <c r="AA69" s="7">
        <f t="shared" si="6"/>
        <v>0.68498620899533502</v>
      </c>
      <c r="AB69" s="7">
        <f t="shared" si="6"/>
        <v>0.69089948780266597</v>
      </c>
      <c r="AC69" s="7">
        <f t="shared" si="6"/>
        <v>0.68970110855226596</v>
      </c>
      <c r="AD69" s="7">
        <f t="shared" si="6"/>
        <v>0.96149007293469135</v>
      </c>
      <c r="AE69" s="7">
        <f t="shared" si="6"/>
        <v>0.74799078206205616</v>
      </c>
    </row>
    <row r="70" spans="1:31" ht="15" customHeight="1" x14ac:dyDescent="0.25">
      <c r="A70" s="3">
        <v>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7"/>
      <c r="O70" s="7"/>
      <c r="P70" s="7">
        <f t="shared" ref="P70:AE70" si="7">P9/$P9</f>
        <v>1</v>
      </c>
      <c r="Q70" s="7">
        <f t="shared" si="7"/>
        <v>0.99775059896841423</v>
      </c>
      <c r="R70" s="7">
        <f t="shared" si="7"/>
        <v>1.0196661683340957</v>
      </c>
      <c r="S70" s="7">
        <f t="shared" si="7"/>
        <v>0.93999302168465082</v>
      </c>
      <c r="T70" s="7">
        <f t="shared" si="7"/>
        <v>0.94273216446021835</v>
      </c>
      <c r="U70" s="7">
        <f t="shared" si="7"/>
        <v>0.89445630826210243</v>
      </c>
      <c r="V70" s="7">
        <f t="shared" si="7"/>
        <v>0.88839213917501569</v>
      </c>
      <c r="W70" s="7">
        <f t="shared" si="7"/>
        <v>0.88169165077562806</v>
      </c>
      <c r="X70" s="7">
        <f t="shared" si="7"/>
        <v>0.88184801723630479</v>
      </c>
      <c r="Y70" s="7">
        <f t="shared" si="7"/>
        <v>0.8386759754411901</v>
      </c>
      <c r="Z70" s="7">
        <f t="shared" si="7"/>
        <v>0.81740874326840884</v>
      </c>
      <c r="AA70" s="7">
        <f t="shared" si="7"/>
        <v>0.84936271591008083</v>
      </c>
      <c r="AB70" s="7">
        <f t="shared" si="7"/>
        <v>0.84798829128620479</v>
      </c>
      <c r="AC70" s="7">
        <f t="shared" si="7"/>
        <v>0.87543672923812466</v>
      </c>
      <c r="AD70" s="7">
        <f t="shared" si="7"/>
        <v>0.91194048817885409</v>
      </c>
      <c r="AE70" s="7">
        <f t="shared" si="7"/>
        <v>0.97627901521457772</v>
      </c>
    </row>
    <row r="71" spans="1:31" ht="15" customHeight="1" x14ac:dyDescent="0.25">
      <c r="A71" s="3">
        <v>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7"/>
      <c r="O71" s="7"/>
      <c r="P71" s="7">
        <f t="shared" ref="P71:AE71" si="8">P10/$P10</f>
        <v>1</v>
      </c>
      <c r="Q71" s="7">
        <f t="shared" si="8"/>
        <v>0.94982346399410211</v>
      </c>
      <c r="R71" s="7">
        <f t="shared" si="8"/>
        <v>1.0132002439753385</v>
      </c>
      <c r="S71" s="7">
        <f t="shared" si="8"/>
        <v>0.94745830200616932</v>
      </c>
      <c r="T71" s="7">
        <f t="shared" si="8"/>
        <v>0.91859104353455823</v>
      </c>
      <c r="U71" s="7">
        <f t="shared" si="8"/>
        <v>0.93129607603355069</v>
      </c>
      <c r="V71" s="7">
        <f t="shared" si="8"/>
        <v>0.91512770939756893</v>
      </c>
      <c r="W71" s="7">
        <f t="shared" si="8"/>
        <v>0.93235986328130438</v>
      </c>
      <c r="X71" s="7">
        <f t="shared" si="8"/>
        <v>0.92978867278425414</v>
      </c>
      <c r="Y71" s="7">
        <f t="shared" si="8"/>
        <v>0.83706474549174237</v>
      </c>
      <c r="Z71" s="7">
        <f t="shared" si="8"/>
        <v>0.81813470242266917</v>
      </c>
      <c r="AA71" s="7">
        <f t="shared" si="8"/>
        <v>0.52698663610304974</v>
      </c>
      <c r="AB71" s="7">
        <f t="shared" si="8"/>
        <v>0.85083310926944189</v>
      </c>
      <c r="AC71" s="7">
        <f t="shared" si="8"/>
        <v>0.83159383577006663</v>
      </c>
      <c r="AD71" s="7">
        <f t="shared" si="8"/>
        <v>0.84127734808798471</v>
      </c>
      <c r="AE71" s="7">
        <f t="shared" si="8"/>
        <v>0.87696463397401958</v>
      </c>
    </row>
    <row r="72" spans="1:31" ht="15" customHeight="1" x14ac:dyDescent="0.25">
      <c r="A72" s="3">
        <v>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7"/>
      <c r="O72" s="7"/>
      <c r="P72" s="7">
        <f t="shared" ref="P72:AE72" si="9">P11/$P11</f>
        <v>1</v>
      </c>
      <c r="Q72" s="7">
        <f t="shared" si="9"/>
        <v>0.99966161325129588</v>
      </c>
      <c r="R72" s="7">
        <f t="shared" si="9"/>
        <v>0.91850790509696789</v>
      </c>
      <c r="S72" s="7">
        <f t="shared" si="9"/>
        <v>0.86209894948334187</v>
      </c>
      <c r="T72" s="7">
        <f t="shared" si="9"/>
        <v>0.7999030658065136</v>
      </c>
      <c r="U72" s="7">
        <f t="shared" si="9"/>
        <v>0.68034378030053833</v>
      </c>
      <c r="V72" s="7">
        <f t="shared" si="9"/>
        <v>0.6263387377503622</v>
      </c>
      <c r="W72" s="7">
        <f t="shared" si="9"/>
        <v>0.63489238793132696</v>
      </c>
      <c r="X72" s="7">
        <f t="shared" si="9"/>
        <v>0.70436389430539459</v>
      </c>
      <c r="Y72" s="7">
        <f t="shared" si="9"/>
        <v>0.6430257796984209</v>
      </c>
      <c r="Z72" s="7">
        <f t="shared" si="9"/>
        <v>0.63228406171662022</v>
      </c>
      <c r="AA72" s="7">
        <f t="shared" si="9"/>
        <v>0.63989639018537758</v>
      </c>
      <c r="AB72" s="7">
        <f t="shared" si="9"/>
        <v>0.68362807518460633</v>
      </c>
      <c r="AC72" s="7">
        <f t="shared" si="9"/>
        <v>0.61119977638692369</v>
      </c>
      <c r="AD72" s="7">
        <f t="shared" si="9"/>
        <v>0.64228757953365878</v>
      </c>
      <c r="AE72" s="7">
        <f t="shared" si="9"/>
        <v>0.67402558199415186</v>
      </c>
    </row>
    <row r="73" spans="1:31" ht="15" customHeight="1" x14ac:dyDescent="0.25">
      <c r="A73" s="3">
        <v>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7"/>
      <c r="O73" s="7"/>
      <c r="P73" s="7">
        <f t="shared" ref="P73:AE73" si="10">P12/$P12</f>
        <v>1</v>
      </c>
      <c r="Q73" s="7">
        <f t="shared" si="10"/>
        <v>0.93184469783784474</v>
      </c>
      <c r="R73" s="7">
        <f t="shared" si="10"/>
        <v>0.86894918728348813</v>
      </c>
      <c r="S73" s="7">
        <f t="shared" si="10"/>
        <v>0.84861569905920664</v>
      </c>
      <c r="T73" s="7">
        <f t="shared" si="10"/>
        <v>0.83691784680369274</v>
      </c>
      <c r="U73" s="7">
        <f t="shared" si="10"/>
        <v>0.86036906791354173</v>
      </c>
      <c r="V73" s="7">
        <f t="shared" si="10"/>
        <v>0.85790288536872616</v>
      </c>
      <c r="W73" s="7">
        <f t="shared" si="10"/>
        <v>0.86441075583140248</v>
      </c>
      <c r="X73" s="7">
        <f t="shared" si="10"/>
        <v>0.86415062310747126</v>
      </c>
      <c r="Y73" s="7">
        <f t="shared" si="10"/>
        <v>0.78955548776791717</v>
      </c>
      <c r="Z73" s="7">
        <f t="shared" si="10"/>
        <v>0.73098998068008636</v>
      </c>
      <c r="AA73" s="7">
        <f t="shared" si="10"/>
        <v>0.75821495660692306</v>
      </c>
      <c r="AB73" s="7">
        <f t="shared" si="10"/>
        <v>0.76169836064139407</v>
      </c>
      <c r="AC73" s="7">
        <f t="shared" si="10"/>
        <v>0.72044032870270192</v>
      </c>
      <c r="AD73" s="7">
        <f t="shared" si="10"/>
        <v>0.81926861833593778</v>
      </c>
      <c r="AE73" s="7">
        <f t="shared" si="10"/>
        <v>0.8177258869955748</v>
      </c>
    </row>
    <row r="74" spans="1:31" ht="15" customHeight="1" x14ac:dyDescent="0.25">
      <c r="A74" s="3">
        <v>10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7"/>
      <c r="O74" s="7"/>
      <c r="P74" s="7">
        <f t="shared" ref="P74:AE74" si="11">P13/$P13</f>
        <v>1</v>
      </c>
      <c r="Q74" s="7">
        <f t="shared" si="11"/>
        <v>0.97550596423080382</v>
      </c>
      <c r="R74" s="7">
        <f t="shared" si="11"/>
        <v>1.0043336954629012</v>
      </c>
      <c r="S74" s="7">
        <f t="shared" si="11"/>
        <v>0.94465372526369606</v>
      </c>
      <c r="T74" s="7">
        <f t="shared" si="11"/>
        <v>0.93261131691074084</v>
      </c>
      <c r="U74" s="7">
        <f t="shared" si="11"/>
        <v>0.87218698642519754</v>
      </c>
      <c r="V74" s="7">
        <f t="shared" si="11"/>
        <v>0.86058788871862146</v>
      </c>
      <c r="W74" s="7">
        <f t="shared" si="11"/>
        <v>0.87588670859448503</v>
      </c>
      <c r="X74" s="7">
        <f t="shared" si="11"/>
        <v>0.85431822120629408</v>
      </c>
      <c r="Y74" s="7">
        <f t="shared" si="11"/>
        <v>0.82158165709295516</v>
      </c>
      <c r="Z74" s="7">
        <f t="shared" si="11"/>
        <v>0.79624897403604555</v>
      </c>
      <c r="AA74" s="7">
        <f t="shared" si="11"/>
        <v>0.82023143611843641</v>
      </c>
      <c r="AB74" s="7">
        <f t="shared" si="11"/>
        <v>0.85636797242380436</v>
      </c>
      <c r="AC74" s="7">
        <f t="shared" si="11"/>
        <v>0.82226716300539948</v>
      </c>
      <c r="AD74" s="7">
        <f t="shared" si="11"/>
        <v>0.80284705906363729</v>
      </c>
      <c r="AE74" s="7">
        <f t="shared" si="11"/>
        <v>0.77196565563678199</v>
      </c>
    </row>
    <row r="75" spans="1:31" ht="15" customHeight="1" x14ac:dyDescent="0.25">
      <c r="A75" s="3">
        <v>11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7"/>
      <c r="O75" s="7"/>
      <c r="P75" s="7">
        <f t="shared" ref="P75:AE75" si="12">P14/$P14</f>
        <v>1</v>
      </c>
      <c r="Q75" s="7">
        <f t="shared" si="12"/>
        <v>0.99309731851905991</v>
      </c>
      <c r="R75" s="7">
        <f t="shared" si="12"/>
        <v>0.93771270090519876</v>
      </c>
      <c r="S75" s="7">
        <f t="shared" si="12"/>
        <v>0.89608891687583958</v>
      </c>
      <c r="T75" s="7">
        <f t="shared" si="12"/>
        <v>0.76412130117558841</v>
      </c>
      <c r="U75" s="7">
        <f t="shared" si="12"/>
        <v>0.76727214902597762</v>
      </c>
      <c r="V75" s="7">
        <f t="shared" si="12"/>
        <v>0.75164489152364289</v>
      </c>
      <c r="W75" s="7">
        <f t="shared" si="12"/>
        <v>0.74530782838024379</v>
      </c>
      <c r="X75" s="7">
        <f t="shared" si="12"/>
        <v>0.74558802020873172</v>
      </c>
      <c r="Y75" s="7">
        <f t="shared" si="12"/>
        <v>0.69609227951903119</v>
      </c>
      <c r="Z75" s="7">
        <f t="shared" si="12"/>
        <v>0.6866352564937328</v>
      </c>
      <c r="AA75" s="7">
        <f t="shared" si="12"/>
        <v>0.71723832709247981</v>
      </c>
      <c r="AB75" s="7">
        <f t="shared" si="12"/>
        <v>0.71396536734157345</v>
      </c>
      <c r="AC75" s="7">
        <f t="shared" si="12"/>
        <v>0.6845250181609831</v>
      </c>
      <c r="AD75" s="7">
        <f t="shared" si="12"/>
        <v>0.68686794716602873</v>
      </c>
      <c r="AE75" s="7">
        <f t="shared" si="12"/>
        <v>0.76828843822200688</v>
      </c>
    </row>
    <row r="76" spans="1:31" ht="15" customHeight="1" x14ac:dyDescent="0.25">
      <c r="A76" s="3">
        <v>12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7"/>
      <c r="O76" s="7"/>
      <c r="P76" s="7">
        <f t="shared" ref="P76:AE76" si="13">P15/$P15</f>
        <v>1</v>
      </c>
      <c r="Q76" s="7">
        <f t="shared" si="13"/>
        <v>0.97269120892699623</v>
      </c>
      <c r="R76" s="7">
        <f t="shared" si="13"/>
        <v>0.95421040897503751</v>
      </c>
      <c r="S76" s="7">
        <f t="shared" si="13"/>
        <v>0.87483339763966561</v>
      </c>
      <c r="T76" s="7">
        <f t="shared" si="13"/>
        <v>0.82689609102025396</v>
      </c>
      <c r="U76" s="7">
        <f t="shared" si="13"/>
        <v>0.6397019304724898</v>
      </c>
      <c r="V76" s="7">
        <f t="shared" si="13"/>
        <v>0.65787703216813709</v>
      </c>
      <c r="W76" s="7">
        <f t="shared" si="13"/>
        <v>0.65831847098654062</v>
      </c>
      <c r="X76" s="7">
        <f t="shared" si="13"/>
        <v>0.66876331935071975</v>
      </c>
      <c r="Y76" s="7">
        <f t="shared" si="13"/>
        <v>0.62053320059859784</v>
      </c>
      <c r="Z76" s="7">
        <f t="shared" si="13"/>
        <v>0.62524658927005217</v>
      </c>
      <c r="AA76" s="7">
        <f t="shared" si="13"/>
        <v>0.62384429611052039</v>
      </c>
      <c r="AB76" s="7">
        <f t="shared" si="13"/>
        <v>0.64945671355732559</v>
      </c>
      <c r="AC76" s="7">
        <f t="shared" si="13"/>
        <v>0.63430952841920907</v>
      </c>
      <c r="AD76" s="7">
        <f t="shared" si="13"/>
        <v>0.63282174248738288</v>
      </c>
      <c r="AE76" s="7">
        <f t="shared" si="13"/>
        <v>0.72856824760194194</v>
      </c>
    </row>
    <row r="77" spans="1:31" ht="15" customHeight="1" x14ac:dyDescent="0.25">
      <c r="A77" s="3">
        <v>13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7"/>
      <c r="O77" s="7"/>
      <c r="P77" s="7">
        <f t="shared" ref="P77:AE77" si="14">P16/$P16</f>
        <v>1</v>
      </c>
      <c r="Q77" s="7">
        <f t="shared" si="14"/>
        <v>0.91930145425715992</v>
      </c>
      <c r="R77" s="7">
        <f t="shared" si="14"/>
        <v>0.91870470861684161</v>
      </c>
      <c r="S77" s="7">
        <f t="shared" si="14"/>
        <v>0.82678761591782091</v>
      </c>
      <c r="T77" s="7">
        <f t="shared" si="14"/>
        <v>0.80628905469084255</v>
      </c>
      <c r="U77" s="7">
        <f t="shared" si="14"/>
        <v>0.85029239953191549</v>
      </c>
      <c r="V77" s="7">
        <f t="shared" si="14"/>
        <v>0.86858927201522351</v>
      </c>
      <c r="W77" s="7">
        <f t="shared" si="14"/>
        <v>0.7915369185297616</v>
      </c>
      <c r="X77" s="7">
        <f t="shared" si="14"/>
        <v>0.7734476806360544</v>
      </c>
      <c r="Y77" s="7">
        <f t="shared" si="14"/>
        <v>0.73867966888519843</v>
      </c>
      <c r="Z77" s="7">
        <f t="shared" si="14"/>
        <v>0.74240236860271058</v>
      </c>
      <c r="AA77" s="7">
        <f t="shared" si="14"/>
        <v>0.76017909514152171</v>
      </c>
      <c r="AB77" s="7">
        <f t="shared" si="14"/>
        <v>0.75821431537145101</v>
      </c>
      <c r="AC77" s="7">
        <f t="shared" si="14"/>
        <v>0.73353351061030136</v>
      </c>
      <c r="AD77" s="7">
        <f t="shared" si="14"/>
        <v>0.7612309979862808</v>
      </c>
      <c r="AE77" s="7">
        <f t="shared" si="14"/>
        <v>0.76808523839628073</v>
      </c>
    </row>
    <row r="78" spans="1:31" ht="15" customHeight="1" x14ac:dyDescent="0.25">
      <c r="A78" s="3">
        <v>14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7"/>
      <c r="O78" s="7"/>
      <c r="P78" s="7">
        <f t="shared" ref="P78:AE78" si="15">P17/$P17</f>
        <v>1</v>
      </c>
      <c r="Q78" s="7">
        <f t="shared" si="15"/>
        <v>0.98992709008459057</v>
      </c>
      <c r="R78" s="7">
        <f t="shared" si="15"/>
        <v>0.96167101305246316</v>
      </c>
      <c r="S78" s="7">
        <f t="shared" si="15"/>
        <v>0.88586800213297501</v>
      </c>
      <c r="T78" s="7">
        <f t="shared" si="15"/>
        <v>0.92999732285984837</v>
      </c>
      <c r="U78" s="7">
        <f t="shared" si="15"/>
        <v>0.80815074870776538</v>
      </c>
      <c r="V78" s="7">
        <f t="shared" si="15"/>
        <v>0.81277755875485158</v>
      </c>
      <c r="W78" s="7">
        <f t="shared" si="15"/>
        <v>0.81181115651481217</v>
      </c>
      <c r="X78" s="7">
        <f t="shared" si="15"/>
        <v>0.78773466416356897</v>
      </c>
      <c r="Y78" s="7">
        <f t="shared" si="15"/>
        <v>0.76366561797738397</v>
      </c>
      <c r="Z78" s="7">
        <f t="shared" si="15"/>
        <v>0.73562508395817983</v>
      </c>
      <c r="AA78" s="7">
        <f t="shared" si="15"/>
        <v>0.78724586833937504</v>
      </c>
      <c r="AB78" s="7">
        <f t="shared" si="15"/>
        <v>0.7886914407075073</v>
      </c>
      <c r="AC78" s="7">
        <f t="shared" si="15"/>
        <v>0.7642977727507545</v>
      </c>
      <c r="AD78" s="7">
        <f t="shared" si="15"/>
        <v>0.77280050841344972</v>
      </c>
      <c r="AE78" s="7">
        <f t="shared" si="15"/>
        <v>0.85139464810828569</v>
      </c>
    </row>
    <row r="79" spans="1:31" ht="15" customHeight="1" x14ac:dyDescent="0.25">
      <c r="A79" s="3">
        <v>15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7"/>
      <c r="O79" s="7"/>
      <c r="P79" s="7">
        <f t="shared" ref="P79:AE79" si="16">P18/$P18</f>
        <v>1</v>
      </c>
      <c r="Q79" s="7">
        <f t="shared" si="16"/>
        <v>0.99753933031820785</v>
      </c>
      <c r="R79" s="7">
        <f t="shared" si="16"/>
        <v>0.93630744632179363</v>
      </c>
      <c r="S79" s="7">
        <f t="shared" si="16"/>
        <v>0.89972360478783342</v>
      </c>
      <c r="T79" s="7">
        <f t="shared" si="16"/>
        <v>0.86287243351786347</v>
      </c>
      <c r="U79" s="7">
        <f t="shared" si="16"/>
        <v>0.80987537399833132</v>
      </c>
      <c r="V79" s="7">
        <f t="shared" si="16"/>
        <v>0.81684635417888152</v>
      </c>
      <c r="W79" s="7">
        <f t="shared" si="16"/>
        <v>0.79140871798243917</v>
      </c>
      <c r="X79" s="7">
        <f t="shared" si="16"/>
        <v>0.79111011047686908</v>
      </c>
      <c r="Y79" s="7">
        <f t="shared" si="16"/>
        <v>0.74754643929748832</v>
      </c>
      <c r="Z79" s="7">
        <f t="shared" si="16"/>
        <v>0.74308191818235314</v>
      </c>
      <c r="AA79" s="7">
        <f t="shared" si="16"/>
        <v>0.75664914983952503</v>
      </c>
      <c r="AB79" s="7">
        <f t="shared" si="16"/>
        <v>0.79912691562004134</v>
      </c>
      <c r="AC79" s="7">
        <f t="shared" si="16"/>
        <v>0.802983964484418</v>
      </c>
      <c r="AD79" s="7">
        <f t="shared" si="16"/>
        <v>0.81084396706853079</v>
      </c>
      <c r="AE79" s="7">
        <f t="shared" si="16"/>
        <v>0.8537672304442907</v>
      </c>
    </row>
    <row r="80" spans="1:31" ht="15" customHeight="1" x14ac:dyDescent="0.25">
      <c r="A80" s="3">
        <v>16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7"/>
      <c r="P80" s="7">
        <f t="shared" ref="P80:AE80" si="17">P19/$P19</f>
        <v>1</v>
      </c>
      <c r="Q80" s="7">
        <f t="shared" si="17"/>
        <v>0.99474131644608854</v>
      </c>
      <c r="R80" s="7">
        <f t="shared" si="17"/>
        <v>0.98294329757387655</v>
      </c>
      <c r="S80" s="7">
        <f t="shared" si="17"/>
        <v>0.80215435552285252</v>
      </c>
      <c r="T80" s="7">
        <f t="shared" si="17"/>
        <v>0.72308271843763083</v>
      </c>
      <c r="U80" s="7">
        <f t="shared" si="17"/>
        <v>0.845676385473494</v>
      </c>
      <c r="V80" s="7">
        <f t="shared" si="17"/>
        <v>0.85966246834219529</v>
      </c>
      <c r="W80" s="7">
        <f t="shared" si="17"/>
        <v>0.86060948388056091</v>
      </c>
      <c r="X80" s="7">
        <f t="shared" si="17"/>
        <v>0.85625002477072598</v>
      </c>
      <c r="Y80" s="7">
        <f t="shared" si="17"/>
        <v>0.84987064488630026</v>
      </c>
      <c r="Z80" s="7">
        <f t="shared" si="17"/>
        <v>0.81749725580636146</v>
      </c>
      <c r="AA80" s="7">
        <f t="shared" si="17"/>
        <v>0.84144925736811871</v>
      </c>
      <c r="AB80" s="7">
        <f t="shared" si="17"/>
        <v>0.86817879798555631</v>
      </c>
      <c r="AC80" s="7">
        <f t="shared" si="17"/>
        <v>0.84679084371398694</v>
      </c>
      <c r="AD80" s="7">
        <f t="shared" si="17"/>
        <v>0.8798704042959351</v>
      </c>
      <c r="AE80" s="7">
        <f t="shared" si="17"/>
        <v>0.91004556937215841</v>
      </c>
    </row>
    <row r="81" spans="1:31" ht="15" customHeight="1" x14ac:dyDescent="0.25">
      <c r="A81" s="3">
        <v>17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7"/>
      <c r="O81" s="7"/>
      <c r="P81" s="7">
        <f t="shared" ref="P81:AE81" si="18">P20/$P20</f>
        <v>1</v>
      </c>
      <c r="Q81" s="7">
        <f t="shared" si="18"/>
        <v>0.99629504491457466</v>
      </c>
      <c r="R81" s="7">
        <f t="shared" si="18"/>
        <v>0.98811333974380622</v>
      </c>
      <c r="S81" s="7">
        <f t="shared" si="18"/>
        <v>0.8907566439540171</v>
      </c>
      <c r="T81" s="7">
        <f t="shared" si="18"/>
        <v>0.83120444716364794</v>
      </c>
      <c r="U81" s="7">
        <f t="shared" si="18"/>
        <v>0.78004583839885722</v>
      </c>
      <c r="V81" s="7">
        <f t="shared" si="18"/>
        <v>0.73816244260930108</v>
      </c>
      <c r="W81" s="7">
        <f t="shared" si="18"/>
        <v>0.72553839250978991</v>
      </c>
      <c r="X81" s="7">
        <f t="shared" si="18"/>
        <v>0.70874957678297534</v>
      </c>
      <c r="Y81" s="7">
        <f t="shared" si="18"/>
        <v>0.65968107879171989</v>
      </c>
      <c r="Z81" s="7">
        <f t="shared" si="18"/>
        <v>0.65702509564124922</v>
      </c>
      <c r="AA81" s="7">
        <f t="shared" si="18"/>
        <v>0.67215157444634577</v>
      </c>
      <c r="AB81" s="7">
        <f t="shared" si="18"/>
        <v>0.66614544133993003</v>
      </c>
      <c r="AC81" s="7">
        <f t="shared" si="18"/>
        <v>0.6404299247298566</v>
      </c>
      <c r="AD81" s="7">
        <f t="shared" si="18"/>
        <v>0.66089422042742929</v>
      </c>
      <c r="AE81" s="7">
        <f t="shared" si="18"/>
        <v>0.7156970915164681</v>
      </c>
    </row>
    <row r="82" spans="1:31" ht="15" customHeight="1" x14ac:dyDescent="0.25">
      <c r="A82" s="3">
        <v>18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7"/>
      <c r="O82" s="7"/>
      <c r="P82" s="7">
        <f t="shared" ref="P82:AE82" si="19">P21/$P21</f>
        <v>1</v>
      </c>
      <c r="Q82" s="7">
        <f t="shared" si="19"/>
        <v>0.97287969177703959</v>
      </c>
      <c r="R82" s="7">
        <f t="shared" si="19"/>
        <v>0.95432167705308402</v>
      </c>
      <c r="S82" s="7">
        <f t="shared" si="19"/>
        <v>0.88134982126137296</v>
      </c>
      <c r="T82" s="7">
        <f t="shared" si="19"/>
        <v>0.85118702782408706</v>
      </c>
      <c r="U82" s="7">
        <f t="shared" si="19"/>
        <v>0.83455294312200212</v>
      </c>
      <c r="V82" s="7">
        <f t="shared" si="19"/>
        <v>0.82359517516272163</v>
      </c>
      <c r="W82" s="7">
        <f t="shared" si="19"/>
        <v>0.80689227389337081</v>
      </c>
      <c r="X82" s="7">
        <f t="shared" si="19"/>
        <v>0.82522544367093731</v>
      </c>
      <c r="Y82" s="7">
        <f t="shared" si="19"/>
        <v>0.79273656205920251</v>
      </c>
      <c r="Z82" s="7">
        <f t="shared" si="19"/>
        <v>0.77166172866710303</v>
      </c>
      <c r="AA82" s="7">
        <f t="shared" si="19"/>
        <v>0.78291609876596657</v>
      </c>
      <c r="AB82" s="7">
        <f t="shared" si="19"/>
        <v>0.77541640664304501</v>
      </c>
      <c r="AC82" s="7">
        <f t="shared" si="19"/>
        <v>0.77104378974505861</v>
      </c>
      <c r="AD82" s="7">
        <f t="shared" si="19"/>
        <v>0.75710696830499957</v>
      </c>
      <c r="AE82" s="7">
        <f t="shared" si="19"/>
        <v>0.86480712435948326</v>
      </c>
    </row>
    <row r="83" spans="1:31" ht="15" customHeight="1" x14ac:dyDescent="0.25">
      <c r="A83" s="3">
        <v>19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7"/>
      <c r="O83" s="7"/>
      <c r="P83" s="7">
        <f t="shared" ref="P83:AE83" si="20">P22/$P22</f>
        <v>1</v>
      </c>
      <c r="Q83" s="7">
        <f t="shared" si="20"/>
        <v>0.92821106930421216</v>
      </c>
      <c r="R83" s="7">
        <f t="shared" si="20"/>
        <v>0.95340669738768458</v>
      </c>
      <c r="S83" s="7">
        <f t="shared" si="20"/>
        <v>0.85208010425481362</v>
      </c>
      <c r="T83" s="7">
        <f t="shared" si="20"/>
        <v>0.82570037507919058</v>
      </c>
      <c r="U83" s="7">
        <f t="shared" si="20"/>
        <v>0.84536539177149461</v>
      </c>
      <c r="V83" s="7">
        <f t="shared" si="20"/>
        <v>0.8082935768235513</v>
      </c>
      <c r="W83" s="7">
        <f t="shared" si="20"/>
        <v>0.78983696553589033</v>
      </c>
      <c r="X83" s="7">
        <f t="shared" si="20"/>
        <v>0.76460954517996937</v>
      </c>
      <c r="Y83" s="7">
        <f t="shared" si="20"/>
        <v>0.72048740448206183</v>
      </c>
      <c r="Z83" s="7">
        <f t="shared" si="20"/>
        <v>0.72632935791029574</v>
      </c>
      <c r="AA83" s="7">
        <f t="shared" si="20"/>
        <v>0.7188290370420477</v>
      </c>
      <c r="AB83" s="7">
        <f t="shared" si="20"/>
        <v>0.72771813909308181</v>
      </c>
      <c r="AC83" s="7">
        <f t="shared" si="20"/>
        <v>0.71004406718840751</v>
      </c>
      <c r="AD83" s="7">
        <f t="shared" si="20"/>
        <v>0.78152736990238547</v>
      </c>
      <c r="AE83" s="7">
        <f t="shared" si="20"/>
        <v>0.82809551763665867</v>
      </c>
    </row>
    <row r="84" spans="1:31" ht="15" customHeight="1" x14ac:dyDescent="0.25">
      <c r="A84" s="3">
        <v>20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7"/>
      <c r="O84" s="7"/>
      <c r="P84" s="7">
        <f t="shared" ref="P84:AE84" si="21">P23/$P23</f>
        <v>1</v>
      </c>
      <c r="Q84" s="7">
        <f t="shared" si="21"/>
        <v>0.96868538336981658</v>
      </c>
      <c r="R84" s="7">
        <f t="shared" si="21"/>
        <v>0.95760639416908633</v>
      </c>
      <c r="S84" s="7">
        <f t="shared" si="21"/>
        <v>0.91354043776862126</v>
      </c>
      <c r="T84" s="7">
        <f t="shared" si="21"/>
        <v>0.86362936981179217</v>
      </c>
      <c r="U84" s="7">
        <f t="shared" si="21"/>
        <v>0.81669483584090508</v>
      </c>
      <c r="V84" s="7">
        <f t="shared" si="21"/>
        <v>0.81604633256507297</v>
      </c>
      <c r="W84" s="7">
        <f t="shared" si="21"/>
        <v>0.83625302319573058</v>
      </c>
      <c r="X84" s="7">
        <f t="shared" si="21"/>
        <v>0.79657377635710003</v>
      </c>
      <c r="Y84" s="7">
        <f t="shared" si="21"/>
        <v>0.77541586740599333</v>
      </c>
      <c r="Z84" s="7">
        <f t="shared" si="21"/>
        <v>0.78112863378136643</v>
      </c>
      <c r="AA84" s="7">
        <f t="shared" si="21"/>
        <v>0.79822814452197532</v>
      </c>
      <c r="AB84" s="7">
        <f t="shared" si="21"/>
        <v>0.80107019467488427</v>
      </c>
      <c r="AC84" s="7">
        <f t="shared" si="21"/>
        <v>0.77878231154946864</v>
      </c>
      <c r="AD84" s="7">
        <f t="shared" si="21"/>
        <v>0.77465168541677498</v>
      </c>
      <c r="AE84" s="7">
        <f t="shared" si="21"/>
        <v>0.84683312738568939</v>
      </c>
    </row>
    <row r="85" spans="1:31" ht="15" customHeight="1" x14ac:dyDescent="0.25">
      <c r="A85" s="3">
        <v>21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7"/>
      <c r="O85" s="7"/>
      <c r="P85" s="7"/>
      <c r="Q85" s="7">
        <f>Q24/$Q24</f>
        <v>1</v>
      </c>
      <c r="R85" s="7">
        <f t="shared" ref="R85:AE85" si="22">R24/$Q24</f>
        <v>1.0301915651997116</v>
      </c>
      <c r="S85" s="7">
        <f t="shared" si="22"/>
        <v>0.99324130303280989</v>
      </c>
      <c r="T85" s="7">
        <f t="shared" si="22"/>
        <v>0.97122508393130802</v>
      </c>
      <c r="U85" s="7">
        <f t="shared" si="22"/>
        <v>1.0396266930688136</v>
      </c>
      <c r="V85" s="7">
        <f t="shared" si="22"/>
        <v>1.0134555335911875</v>
      </c>
      <c r="W85" s="7">
        <f t="shared" si="22"/>
        <v>0.99540181879826761</v>
      </c>
      <c r="X85" s="7">
        <f t="shared" si="22"/>
        <v>0.98815135627458006</v>
      </c>
      <c r="Y85" s="7">
        <f t="shared" si="22"/>
        <v>0.89555897900525183</v>
      </c>
      <c r="Z85" s="7">
        <f t="shared" si="22"/>
        <v>0.89700700186776006</v>
      </c>
      <c r="AA85" s="7">
        <f t="shared" si="22"/>
        <v>0.95130339327084223</v>
      </c>
      <c r="AB85" s="7">
        <f t="shared" si="22"/>
        <v>0.96631555406397107</v>
      </c>
      <c r="AC85" s="7">
        <f t="shared" si="22"/>
        <v>0.91595498474884784</v>
      </c>
      <c r="AD85" s="7">
        <f t="shared" si="22"/>
        <v>0.93887030117311088</v>
      </c>
      <c r="AE85" s="7">
        <f t="shared" si="22"/>
        <v>0.95156031715936074</v>
      </c>
    </row>
    <row r="86" spans="1:31" ht="15" customHeight="1" x14ac:dyDescent="0.25">
      <c r="A86" s="3">
        <v>22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7"/>
      <c r="O86" s="7"/>
      <c r="P86" s="7">
        <f t="shared" ref="P86:AE86" si="23">P25/$P25</f>
        <v>1</v>
      </c>
      <c r="Q86" s="7">
        <f t="shared" si="23"/>
        <v>0.97702080064046426</v>
      </c>
      <c r="R86" s="7">
        <f t="shared" si="23"/>
        <v>1.0017471422039901</v>
      </c>
      <c r="S86" s="7">
        <f t="shared" si="23"/>
        <v>0.86282998090857388</v>
      </c>
      <c r="T86" s="7">
        <f t="shared" si="23"/>
        <v>0.86342215589257099</v>
      </c>
      <c r="U86" s="7">
        <f t="shared" si="23"/>
        <v>0.80688049725229138</v>
      </c>
      <c r="V86" s="7">
        <f t="shared" si="23"/>
        <v>0.72006058507249115</v>
      </c>
      <c r="W86" s="7">
        <f t="shared" si="23"/>
        <v>0.73064728620096231</v>
      </c>
      <c r="X86" s="7">
        <f t="shared" si="23"/>
        <v>0.66319467772503238</v>
      </c>
      <c r="Y86" s="7">
        <f t="shared" si="23"/>
        <v>0.67582369553127652</v>
      </c>
      <c r="Z86" s="7">
        <f t="shared" si="23"/>
        <v>0.71908864996277588</v>
      </c>
      <c r="AA86" s="7">
        <f t="shared" si="23"/>
        <v>0.73167191383503127</v>
      </c>
      <c r="AB86" s="7">
        <f t="shared" si="23"/>
        <v>0.7412472478145028</v>
      </c>
      <c r="AC86" s="7">
        <f t="shared" si="23"/>
        <v>0.72393441577145545</v>
      </c>
      <c r="AD86" s="7">
        <f t="shared" si="23"/>
        <v>0.77335577074496975</v>
      </c>
      <c r="AE86" s="7">
        <f t="shared" si="23"/>
        <v>0.58514641587734972</v>
      </c>
    </row>
    <row r="87" spans="1:31" ht="15" customHeight="1" x14ac:dyDescent="0.25">
      <c r="A87" s="3">
        <v>23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7"/>
      <c r="O87" s="7"/>
      <c r="P87" s="7">
        <f t="shared" ref="P87:AE87" si="24">P26/$P26</f>
        <v>1</v>
      </c>
      <c r="Q87" s="7">
        <f t="shared" si="24"/>
        <v>0.99142853661854002</v>
      </c>
      <c r="R87" s="7">
        <f t="shared" si="24"/>
        <v>0.99659052113375124</v>
      </c>
      <c r="S87" s="7">
        <f t="shared" si="24"/>
        <v>0.92896557264114454</v>
      </c>
      <c r="T87" s="7">
        <f t="shared" si="24"/>
        <v>0.89787857857191089</v>
      </c>
      <c r="U87" s="7">
        <f t="shared" si="24"/>
        <v>0.86345900148697097</v>
      </c>
      <c r="V87" s="7">
        <f t="shared" si="24"/>
        <v>0.83334853723229507</v>
      </c>
      <c r="W87" s="7">
        <f t="shared" si="24"/>
        <v>0.83846872030783848</v>
      </c>
      <c r="X87" s="7">
        <f t="shared" si="24"/>
        <v>0.78749741088715297</v>
      </c>
      <c r="Y87" s="7">
        <f t="shared" si="24"/>
        <v>0.74891893070047622</v>
      </c>
      <c r="Z87" s="7">
        <f t="shared" si="24"/>
        <v>0.75558348484330451</v>
      </c>
      <c r="AA87" s="7">
        <f t="shared" si="24"/>
        <v>0.82370310857683782</v>
      </c>
      <c r="AB87" s="7">
        <f t="shared" si="24"/>
        <v>0.84322845632997323</v>
      </c>
      <c r="AC87" s="7">
        <f t="shared" si="24"/>
        <v>0.82151529426345293</v>
      </c>
      <c r="AD87" s="7">
        <f t="shared" si="24"/>
        <v>0.8336198485451054</v>
      </c>
      <c r="AE87" s="7">
        <f t="shared" si="24"/>
        <v>1.1109779278535754</v>
      </c>
    </row>
    <row r="88" spans="1:31" ht="15" customHeight="1" x14ac:dyDescent="0.25">
      <c r="A88" s="3">
        <v>24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7"/>
      <c r="O88" s="7"/>
      <c r="P88" s="7"/>
      <c r="Q88" s="7">
        <f>Q27/$Q27</f>
        <v>1</v>
      </c>
      <c r="R88" s="7">
        <f t="shared" ref="R88:AE88" si="25">R27/$Q27</f>
        <v>1.1283140326535785</v>
      </c>
      <c r="S88" s="7">
        <f t="shared" si="25"/>
        <v>1.0470373406734739</v>
      </c>
      <c r="T88" s="7">
        <f t="shared" si="25"/>
        <v>0.9992813797621134</v>
      </c>
      <c r="U88" s="7">
        <f t="shared" si="25"/>
        <v>0.82795735986234653</v>
      </c>
      <c r="V88" s="7">
        <f t="shared" si="25"/>
        <v>0.8983649367776293</v>
      </c>
      <c r="W88" s="7">
        <f t="shared" si="25"/>
        <v>0.77891112333479706</v>
      </c>
      <c r="X88" s="7">
        <f t="shared" si="25"/>
        <v>0.70738500287830919</v>
      </c>
      <c r="Y88" s="7">
        <f t="shared" si="25"/>
        <v>0.70278375207295329</v>
      </c>
      <c r="Z88" s="7">
        <f t="shared" si="25"/>
        <v>0.70324908052442558</v>
      </c>
      <c r="AA88" s="7"/>
      <c r="AB88" s="7">
        <f t="shared" si="25"/>
        <v>0.92473767424629971</v>
      </c>
      <c r="AC88" s="7">
        <f t="shared" si="25"/>
        <v>0.78987672567257461</v>
      </c>
      <c r="AD88" s="7">
        <f t="shared" si="25"/>
        <v>0.72054679996682036</v>
      </c>
      <c r="AE88" s="7">
        <f t="shared" si="25"/>
        <v>0.89621059969115469</v>
      </c>
    </row>
    <row r="89" spans="1:31" ht="15" customHeight="1" x14ac:dyDescent="0.25">
      <c r="A89" s="3">
        <v>25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7"/>
      <c r="O89" s="7"/>
      <c r="P89" s="7">
        <f t="shared" ref="P89:AE89" si="26">P28/$P28</f>
        <v>1</v>
      </c>
      <c r="Q89" s="7">
        <f t="shared" si="26"/>
        <v>0.92184106170241897</v>
      </c>
      <c r="R89" s="7">
        <f t="shared" si="26"/>
        <v>0.95594454412970975</v>
      </c>
      <c r="S89" s="7">
        <f t="shared" si="26"/>
        <v>0.99961851318892747</v>
      </c>
      <c r="T89" s="7">
        <f t="shared" si="26"/>
        <v>0.87664801959759131</v>
      </c>
      <c r="U89" s="7">
        <f t="shared" si="26"/>
        <v>0.96838329365696951</v>
      </c>
      <c r="V89" s="7">
        <f t="shared" si="26"/>
        <v>0.91998077495034336</v>
      </c>
      <c r="W89" s="7">
        <f t="shared" si="26"/>
        <v>0.91120241879591057</v>
      </c>
      <c r="X89" s="7">
        <f t="shared" si="26"/>
        <v>0.89792513375253591</v>
      </c>
      <c r="Y89" s="7">
        <f t="shared" si="26"/>
        <v>0.96301333630232688</v>
      </c>
      <c r="Z89" s="7">
        <f t="shared" si="26"/>
        <v>0.9307622231036855</v>
      </c>
      <c r="AA89" s="7">
        <f t="shared" si="26"/>
        <v>0.97738429934124138</v>
      </c>
      <c r="AB89" s="7">
        <f t="shared" si="26"/>
        <v>0.90564718390635846</v>
      </c>
      <c r="AC89" s="7">
        <f t="shared" si="26"/>
        <v>0.92968193183993575</v>
      </c>
      <c r="AD89" s="7">
        <f t="shared" si="26"/>
        <v>0.91760158166941108</v>
      </c>
      <c r="AE89" s="7">
        <f t="shared" si="26"/>
        <v>0.96536794409914894</v>
      </c>
    </row>
    <row r="90" spans="1:31" ht="15" customHeight="1" x14ac:dyDescent="0.25">
      <c r="A90" s="3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7"/>
      <c r="O90" s="7"/>
      <c r="P90" s="7">
        <f t="shared" ref="P90:AE90" si="27">P29/$P29</f>
        <v>1</v>
      </c>
      <c r="Q90" s="7">
        <f t="shared" si="27"/>
        <v>0.97236607152323851</v>
      </c>
      <c r="R90" s="7">
        <f t="shared" si="27"/>
        <v>0.92889527743165345</v>
      </c>
      <c r="S90" s="7">
        <f t="shared" si="27"/>
        <v>0.84655205886171614</v>
      </c>
      <c r="T90" s="7">
        <f t="shared" si="27"/>
        <v>0.83367636205963491</v>
      </c>
      <c r="U90" s="7">
        <f t="shared" si="27"/>
        <v>0.80243193139712909</v>
      </c>
      <c r="V90" s="7">
        <f t="shared" si="27"/>
        <v>0.77933989305646878</v>
      </c>
      <c r="W90" s="7">
        <f t="shared" si="27"/>
        <v>0.77295743047297738</v>
      </c>
      <c r="X90" s="7">
        <f t="shared" si="27"/>
        <v>0.81751177493106353</v>
      </c>
      <c r="Y90" s="7">
        <f t="shared" si="27"/>
        <v>0.75166225527853014</v>
      </c>
      <c r="Z90" s="7">
        <f t="shared" si="27"/>
        <v>0.71464356011991415</v>
      </c>
      <c r="AA90" s="7">
        <f t="shared" si="27"/>
        <v>0.75352067651641497</v>
      </c>
      <c r="AB90" s="7">
        <f t="shared" si="27"/>
        <v>0.78571921948813916</v>
      </c>
      <c r="AC90" s="7">
        <f t="shared" si="27"/>
        <v>0.75101418871394787</v>
      </c>
      <c r="AD90" s="7">
        <f t="shared" si="27"/>
        <v>0.80215090135097078</v>
      </c>
      <c r="AE90" s="7">
        <f t="shared" si="27"/>
        <v>0.81714662385943981</v>
      </c>
    </row>
    <row r="91" spans="1:31" ht="15" customHeight="1" x14ac:dyDescent="0.25">
      <c r="A91" s="3">
        <v>27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7"/>
      <c r="O91" s="7"/>
      <c r="P91" s="7">
        <f t="shared" ref="P91:AE91" si="28">P30/$P30</f>
        <v>1</v>
      </c>
      <c r="Q91" s="7">
        <f t="shared" si="28"/>
        <v>0.97003111047945956</v>
      </c>
      <c r="R91" s="7">
        <f t="shared" si="28"/>
        <v>0.94974315311573332</v>
      </c>
      <c r="S91" s="7">
        <f t="shared" si="28"/>
        <v>0.94269677940840546</v>
      </c>
      <c r="T91" s="7">
        <f t="shared" si="28"/>
        <v>0.94788661865434787</v>
      </c>
      <c r="U91" s="7">
        <f t="shared" si="28"/>
        <v>0.81091460785358738</v>
      </c>
      <c r="V91" s="7">
        <f t="shared" si="28"/>
        <v>0.80120799664335418</v>
      </c>
      <c r="W91" s="7">
        <f t="shared" si="28"/>
        <v>0.77311417153757933</v>
      </c>
      <c r="X91" s="7">
        <f t="shared" si="28"/>
        <v>0.77466685383262535</v>
      </c>
      <c r="Y91" s="7">
        <f t="shared" si="28"/>
        <v>0.69942582953689092</v>
      </c>
      <c r="Z91" s="7">
        <f t="shared" si="28"/>
        <v>0.67707585338624954</v>
      </c>
      <c r="AA91" s="7">
        <f t="shared" si="28"/>
        <v>0.70787923467650626</v>
      </c>
      <c r="AB91" s="7">
        <f t="shared" si="28"/>
        <v>0.75937303093922637</v>
      </c>
      <c r="AC91" s="7">
        <f t="shared" si="28"/>
        <v>0.7159151238376199</v>
      </c>
      <c r="AD91" s="7">
        <f t="shared" si="28"/>
        <v>0.71705680424860208</v>
      </c>
      <c r="AE91" s="7">
        <f t="shared" si="28"/>
        <v>0.8393117586170451</v>
      </c>
    </row>
    <row r="92" spans="1:31" ht="15" customHeight="1" x14ac:dyDescent="0.25">
      <c r="A92" s="3">
        <v>28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7"/>
      <c r="O92" s="7"/>
      <c r="P92" s="7">
        <f t="shared" ref="P92:AE92" si="29">P31/$P31</f>
        <v>1</v>
      </c>
      <c r="Q92" s="7">
        <f t="shared" si="29"/>
        <v>0.99833744867740659</v>
      </c>
      <c r="R92" s="7">
        <f t="shared" si="29"/>
        <v>1.0289636486634672</v>
      </c>
      <c r="S92" s="7">
        <f t="shared" si="29"/>
        <v>0.97463023805392901</v>
      </c>
      <c r="T92" s="7">
        <f t="shared" si="29"/>
        <v>0.93399249940576079</v>
      </c>
      <c r="U92" s="7">
        <f t="shared" si="29"/>
        <v>0.87245789565295617</v>
      </c>
      <c r="V92" s="7">
        <f t="shared" si="29"/>
        <v>0.8806886724470302</v>
      </c>
      <c r="W92" s="7">
        <f t="shared" si="29"/>
        <v>0.87367560462591942</v>
      </c>
      <c r="X92" s="7">
        <f t="shared" si="29"/>
        <v>0.86477945834696868</v>
      </c>
      <c r="Y92" s="7">
        <f t="shared" si="29"/>
        <v>0.82698669213775011</v>
      </c>
      <c r="Z92" s="7">
        <f t="shared" si="29"/>
        <v>0.82216068993099545</v>
      </c>
      <c r="AA92" s="7">
        <f t="shared" si="29"/>
        <v>0.86832550655910545</v>
      </c>
      <c r="AB92" s="7">
        <f t="shared" si="29"/>
        <v>0.89573313346839645</v>
      </c>
      <c r="AC92" s="7">
        <f t="shared" si="29"/>
        <v>0.90627144397949033</v>
      </c>
      <c r="AD92" s="7">
        <f t="shared" si="29"/>
        <v>0.93180679786663734</v>
      </c>
      <c r="AE92" s="7">
        <f t="shared" si="29"/>
        <v>0.9309978797676659</v>
      </c>
    </row>
    <row r="93" spans="1:31" ht="15" customHeight="1" x14ac:dyDescent="0.25">
      <c r="A93" s="3">
        <v>29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7"/>
      <c r="O93" s="7"/>
      <c r="P93" s="7">
        <f t="shared" ref="P93:AE93" si="30">P32/$P32</f>
        <v>1</v>
      </c>
      <c r="Q93" s="7">
        <f t="shared" si="30"/>
        <v>0.97176775159238438</v>
      </c>
      <c r="R93" s="7">
        <f t="shared" si="30"/>
        <v>0.99964449867244409</v>
      </c>
      <c r="S93" s="7">
        <f t="shared" si="30"/>
        <v>0.93128618936121854</v>
      </c>
      <c r="T93" s="7">
        <f t="shared" si="30"/>
        <v>0.86297591359425618</v>
      </c>
      <c r="U93" s="7">
        <f t="shared" si="30"/>
        <v>0.7815947282590503</v>
      </c>
      <c r="V93" s="7">
        <f t="shared" si="30"/>
        <v>0.79444974994848294</v>
      </c>
      <c r="W93" s="7">
        <f t="shared" si="30"/>
        <v>0.83256455997508827</v>
      </c>
      <c r="X93" s="7">
        <f t="shared" si="30"/>
        <v>0.81370180989209939</v>
      </c>
      <c r="Y93" s="7">
        <f t="shared" si="30"/>
        <v>0.75542401361874545</v>
      </c>
      <c r="Z93" s="7">
        <f t="shared" si="30"/>
        <v>0.75634732836410357</v>
      </c>
      <c r="AA93" s="7">
        <f t="shared" si="30"/>
        <v>0.76708621503556618</v>
      </c>
      <c r="AB93" s="7">
        <f t="shared" si="30"/>
        <v>0.79153476987716553</v>
      </c>
      <c r="AC93" s="7">
        <f t="shared" si="30"/>
        <v>0.79413169338018164</v>
      </c>
      <c r="AD93" s="7">
        <f t="shared" si="30"/>
        <v>0.78507026648167344</v>
      </c>
      <c r="AE93" s="7">
        <f t="shared" si="30"/>
        <v>0.79024319901199158</v>
      </c>
    </row>
    <row r="94" spans="1:31" ht="15" customHeight="1" x14ac:dyDescent="0.25">
      <c r="A94" s="3">
        <v>30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7"/>
      <c r="P94" s="7">
        <f t="shared" ref="P94:AE94" si="31">P33/$P33</f>
        <v>1</v>
      </c>
      <c r="Q94" s="7">
        <f t="shared" si="31"/>
        <v>0.98775793369832288</v>
      </c>
      <c r="R94" s="7">
        <f t="shared" si="31"/>
        <v>1.0035804149995842</v>
      </c>
      <c r="S94" s="7">
        <f t="shared" si="31"/>
        <v>0.93380491858207826</v>
      </c>
      <c r="T94" s="7">
        <f t="shared" si="31"/>
        <v>0.87534040571521587</v>
      </c>
      <c r="U94" s="7">
        <f t="shared" si="31"/>
        <v>0.78935733054009927</v>
      </c>
      <c r="V94" s="7">
        <f t="shared" si="31"/>
        <v>0.75110820011078561</v>
      </c>
      <c r="W94" s="7">
        <f t="shared" si="31"/>
        <v>0.75762469346934525</v>
      </c>
      <c r="X94" s="7">
        <f t="shared" si="31"/>
        <v>0.74916004441593376</v>
      </c>
      <c r="Y94" s="7">
        <f t="shared" si="31"/>
        <v>0.7203903325135631</v>
      </c>
      <c r="Z94" s="7">
        <f t="shared" si="31"/>
        <v>0.71725197717695677</v>
      </c>
      <c r="AA94" s="7">
        <f t="shared" si="31"/>
        <v>0.73503451854044599</v>
      </c>
      <c r="AB94" s="7">
        <f t="shared" si="31"/>
        <v>0.75220049327619376</v>
      </c>
      <c r="AC94" s="7">
        <f t="shared" si="31"/>
        <v>0.73832785595420947</v>
      </c>
      <c r="AD94" s="7">
        <f t="shared" si="31"/>
        <v>0.74293898212432397</v>
      </c>
      <c r="AE94" s="7">
        <f t="shared" si="31"/>
        <v>0.79352779565730269</v>
      </c>
    </row>
    <row r="95" spans="1:31" ht="15" customHeight="1" x14ac:dyDescent="0.25">
      <c r="A95" s="3">
        <v>31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7"/>
      <c r="O95" s="7"/>
      <c r="P95" s="7">
        <f t="shared" ref="P95:AE95" si="32">P34/$P34</f>
        <v>1</v>
      </c>
      <c r="Q95" s="7">
        <f t="shared" si="32"/>
        <v>0.93179883158138188</v>
      </c>
      <c r="R95" s="7">
        <f t="shared" si="32"/>
        <v>0.91954993459345458</v>
      </c>
      <c r="S95" s="7">
        <f t="shared" si="32"/>
        <v>0.88660254325351673</v>
      </c>
      <c r="T95" s="7">
        <f t="shared" si="32"/>
        <v>0.8213802725408893</v>
      </c>
      <c r="U95" s="7">
        <f t="shared" si="32"/>
        <v>0.79888005954598973</v>
      </c>
      <c r="V95" s="7">
        <f t="shared" si="32"/>
        <v>0.77643327532328177</v>
      </c>
      <c r="W95" s="7">
        <f t="shared" si="32"/>
        <v>0.74603901353406321</v>
      </c>
      <c r="X95" s="7">
        <f t="shared" si="32"/>
        <v>0.7130175758208056</v>
      </c>
      <c r="Y95" s="7">
        <f t="shared" si="32"/>
        <v>0.70160156822244246</v>
      </c>
      <c r="Z95" s="7">
        <f t="shared" si="32"/>
        <v>0.70755961169254566</v>
      </c>
      <c r="AA95" s="7">
        <f t="shared" si="32"/>
        <v>0.74537228021274915</v>
      </c>
      <c r="AB95" s="7">
        <f t="shared" si="32"/>
        <v>0.79486580285694308</v>
      </c>
      <c r="AC95" s="7">
        <f t="shared" si="32"/>
        <v>0.82402970685909149</v>
      </c>
      <c r="AD95" s="7">
        <f t="shared" si="32"/>
        <v>0.8131641931910697</v>
      </c>
      <c r="AE95" s="7">
        <f t="shared" si="32"/>
        <v>0.88126199444710851</v>
      </c>
    </row>
    <row r="96" spans="1:31" ht="15" customHeight="1" x14ac:dyDescent="0.25">
      <c r="A96" s="3">
        <v>32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7"/>
      <c r="O96" s="7"/>
      <c r="P96" s="7">
        <f t="shared" ref="P96:AE96" si="33">P35/$P35</f>
        <v>1</v>
      </c>
      <c r="Q96" s="7">
        <f t="shared" si="33"/>
        <v>0.96207615156445714</v>
      </c>
      <c r="R96" s="7">
        <f t="shared" si="33"/>
        <v>0.96245202094176807</v>
      </c>
      <c r="S96" s="7">
        <f t="shared" si="33"/>
        <v>0.88538191838863456</v>
      </c>
      <c r="T96" s="7">
        <f t="shared" si="33"/>
        <v>0.84817179933100717</v>
      </c>
      <c r="U96" s="7">
        <f t="shared" si="33"/>
        <v>0.80902282339586196</v>
      </c>
      <c r="V96" s="7">
        <f t="shared" si="33"/>
        <v>0.80618475292321967</v>
      </c>
      <c r="W96" s="7"/>
      <c r="X96" s="7">
        <f t="shared" si="33"/>
        <v>0.85019480254253366</v>
      </c>
      <c r="Y96" s="7">
        <f t="shared" si="33"/>
        <v>0.86281826315341159</v>
      </c>
      <c r="Z96" s="7">
        <f t="shared" si="33"/>
        <v>0.85440398572907106</v>
      </c>
      <c r="AA96" s="7">
        <f t="shared" si="33"/>
        <v>0.88768227196758998</v>
      </c>
      <c r="AB96" s="7">
        <f t="shared" si="33"/>
        <v>0.84977956880729644</v>
      </c>
      <c r="AC96" s="7">
        <f t="shared" si="33"/>
        <v>0.83042271474249552</v>
      </c>
      <c r="AD96" s="7">
        <f t="shared" si="33"/>
        <v>0.89201989349924649</v>
      </c>
      <c r="AE96" s="7">
        <f t="shared" si="33"/>
        <v>0.70771403382914766</v>
      </c>
    </row>
    <row r="97" spans="1:31" ht="15" customHeight="1" x14ac:dyDescent="0.25">
      <c r="A97" s="3">
        <v>33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7"/>
      <c r="O97" s="7"/>
      <c r="P97" s="7">
        <f t="shared" ref="P97:AE97" si="34">P36/$P36</f>
        <v>1</v>
      </c>
      <c r="Q97" s="7">
        <f t="shared" si="34"/>
        <v>0.97542839332982101</v>
      </c>
      <c r="R97" s="7">
        <f t="shared" si="34"/>
        <v>0.86570645057030504</v>
      </c>
      <c r="S97" s="7">
        <f t="shared" si="34"/>
        <v>0.82771305662422445</v>
      </c>
      <c r="T97" s="7">
        <f t="shared" si="34"/>
        <v>0.82282708379175507</v>
      </c>
      <c r="U97" s="7">
        <f t="shared" si="34"/>
        <v>0.94903294661592019</v>
      </c>
      <c r="V97" s="7">
        <f t="shared" si="34"/>
        <v>0.86771666045033968</v>
      </c>
      <c r="W97" s="7">
        <f t="shared" si="34"/>
        <v>0.91376493112708967</v>
      </c>
      <c r="X97" s="7">
        <f t="shared" si="34"/>
        <v>0.9004651584295108</v>
      </c>
      <c r="Y97" s="7">
        <f t="shared" si="34"/>
        <v>0.87941285571153283</v>
      </c>
      <c r="Z97" s="7">
        <f t="shared" si="34"/>
        <v>0.86836487716712263</v>
      </c>
      <c r="AA97" s="7">
        <f t="shared" si="34"/>
        <v>0.66699718825264842</v>
      </c>
      <c r="AB97" s="7">
        <f t="shared" si="34"/>
        <v>0.79897932427955842</v>
      </c>
      <c r="AC97" s="7">
        <f t="shared" si="34"/>
        <v>0.90763829844530064</v>
      </c>
      <c r="AD97" s="7">
        <f t="shared" si="34"/>
        <v>0.91829155293186338</v>
      </c>
      <c r="AE97" s="7">
        <f t="shared" si="34"/>
        <v>0.94277671039041289</v>
      </c>
    </row>
    <row r="98" spans="1:31" ht="15" customHeight="1" x14ac:dyDescent="0.25">
      <c r="A98" s="3">
        <v>34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7"/>
      <c r="O98" s="7"/>
      <c r="P98" s="7">
        <f t="shared" ref="P98:AE98" si="35">P37/$P37</f>
        <v>1</v>
      </c>
      <c r="Q98" s="7">
        <f t="shared" si="35"/>
        <v>0.91396705017466773</v>
      </c>
      <c r="R98" s="7">
        <f t="shared" si="35"/>
        <v>0.85464145742843267</v>
      </c>
      <c r="S98" s="7">
        <f t="shared" si="35"/>
        <v>0.79898386168554547</v>
      </c>
      <c r="T98" s="7">
        <f t="shared" si="35"/>
        <v>0.77803996868563763</v>
      </c>
      <c r="U98" s="7">
        <f t="shared" si="35"/>
        <v>0.78911331502402171</v>
      </c>
      <c r="V98" s="7">
        <f t="shared" si="35"/>
        <v>0.80634909966738211</v>
      </c>
      <c r="W98" s="7">
        <f t="shared" si="35"/>
        <v>0.75714830908296382</v>
      </c>
      <c r="X98" s="7">
        <f t="shared" si="35"/>
        <v>0.74994749673132921</v>
      </c>
      <c r="Y98" s="7">
        <f t="shared" si="35"/>
        <v>0.74795784239446439</v>
      </c>
      <c r="Z98" s="7">
        <f t="shared" si="35"/>
        <v>0.712387599566777</v>
      </c>
      <c r="AA98" s="7">
        <f t="shared" si="35"/>
        <v>0.7430812665141211</v>
      </c>
      <c r="AB98" s="7">
        <f t="shared" si="35"/>
        <v>0.76170045719771817</v>
      </c>
      <c r="AC98" s="7">
        <f t="shared" si="35"/>
        <v>0.81689514520902218</v>
      </c>
      <c r="AD98" s="7">
        <f t="shared" si="35"/>
        <v>0.80080687788017957</v>
      </c>
      <c r="AE98" s="7">
        <f t="shared" si="35"/>
        <v>0.82413739397071506</v>
      </c>
    </row>
    <row r="99" spans="1:31" ht="15" customHeight="1" x14ac:dyDescent="0.25">
      <c r="A99" s="3">
        <v>35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7"/>
      <c r="O99" s="7"/>
      <c r="P99" s="7">
        <f t="shared" ref="P99:AE99" si="36">P38/$P38</f>
        <v>1</v>
      </c>
      <c r="Q99" s="7">
        <f t="shared" si="36"/>
        <v>0.97114613267740535</v>
      </c>
      <c r="R99" s="7">
        <f t="shared" si="36"/>
        <v>1.01210663342915</v>
      </c>
      <c r="S99" s="7">
        <f t="shared" si="36"/>
        <v>0.98031275300981702</v>
      </c>
      <c r="T99" s="7">
        <f t="shared" si="36"/>
        <v>0.92467349794379594</v>
      </c>
      <c r="U99" s="7">
        <f t="shared" si="36"/>
        <v>0.85099565211912442</v>
      </c>
      <c r="V99" s="7">
        <f t="shared" si="36"/>
        <v>0.83619689551791121</v>
      </c>
      <c r="W99" s="7">
        <f t="shared" si="36"/>
        <v>0.80998840845114783</v>
      </c>
      <c r="X99" s="7">
        <f t="shared" si="36"/>
        <v>0.8374679263354341</v>
      </c>
      <c r="Y99" s="7">
        <f t="shared" si="36"/>
        <v>0.80403870536380706</v>
      </c>
      <c r="Z99" s="7">
        <f t="shared" si="36"/>
        <v>0.79955886969328405</v>
      </c>
      <c r="AA99" s="7">
        <f t="shared" si="36"/>
        <v>0.81623708857048261</v>
      </c>
      <c r="AB99" s="7">
        <f t="shared" si="36"/>
        <v>0.84270263880939489</v>
      </c>
      <c r="AC99" s="7">
        <f t="shared" si="36"/>
        <v>0.86609194748023932</v>
      </c>
      <c r="AD99" s="7">
        <f t="shared" si="36"/>
        <v>0.85018023591923064</v>
      </c>
      <c r="AE99" s="7">
        <f t="shared" si="36"/>
        <v>0.87798089934306589</v>
      </c>
    </row>
    <row r="100" spans="1:31" ht="15" customHeight="1" x14ac:dyDescent="0.25">
      <c r="A100" s="3" t="s">
        <v>1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7"/>
      <c r="O100" s="7"/>
      <c r="P100" s="7">
        <f t="shared" ref="P100:AE100" si="37">P39/$P39</f>
        <v>1</v>
      </c>
      <c r="Q100" s="7">
        <f t="shared" si="37"/>
        <v>0.97819390161022846</v>
      </c>
      <c r="R100" s="7">
        <f t="shared" si="37"/>
        <v>0.96877706403567765</v>
      </c>
      <c r="S100" s="7">
        <f t="shared" si="37"/>
        <v>0.9053032271809619</v>
      </c>
      <c r="T100" s="7">
        <f t="shared" si="37"/>
        <v>0.86638940122794827</v>
      </c>
      <c r="U100" s="7">
        <f t="shared" si="37"/>
        <v>0.82540513172302443</v>
      </c>
      <c r="V100" s="7">
        <f t="shared" si="37"/>
        <v>0.8120754908383615</v>
      </c>
      <c r="W100" s="7">
        <f t="shared" si="37"/>
        <v>0.81770417615705604</v>
      </c>
      <c r="X100" s="7">
        <f t="shared" si="37"/>
        <v>0.79335277529996562</v>
      </c>
      <c r="Y100" s="7">
        <f t="shared" si="37"/>
        <v>0.75843527100852126</v>
      </c>
      <c r="Z100" s="7">
        <f t="shared" si="37"/>
        <v>0.74806059651847656</v>
      </c>
      <c r="AA100" s="7">
        <f t="shared" si="37"/>
        <v>0.76356329277431845</v>
      </c>
      <c r="AB100" s="7">
        <f t="shared" si="37"/>
        <v>0.78712122482492863</v>
      </c>
      <c r="AC100" s="7">
        <f t="shared" si="37"/>
        <v>0.77367982488682463</v>
      </c>
      <c r="AD100" s="7">
        <f t="shared" si="37"/>
        <v>0.79653478693239788</v>
      </c>
      <c r="AE100" s="7">
        <f t="shared" si="37"/>
        <v>0.82418198861620495</v>
      </c>
    </row>
    <row r="102" spans="1:31" ht="15" customHeight="1" x14ac:dyDescent="0.25">
      <c r="A102" t="s">
        <v>30</v>
      </c>
      <c r="P102" s="7">
        <f>+AVERAGE(P65:P99)</f>
        <v>1</v>
      </c>
      <c r="Q102" s="7">
        <f t="shared" ref="Q102:AD102" si="38">+AVERAGE(Q65:Q99)</f>
        <v>0.97200174953440788</v>
      </c>
      <c r="R102" s="7">
        <f t="shared" si="38"/>
        <v>0.96741918185130615</v>
      </c>
      <c r="S102" s="7">
        <f t="shared" si="38"/>
        <v>0.90410295608964741</v>
      </c>
      <c r="T102" s="7">
        <f t="shared" si="38"/>
        <v>0.86709627705186265</v>
      </c>
      <c r="U102" s="7">
        <f t="shared" si="38"/>
        <v>0.83246525681861927</v>
      </c>
      <c r="V102" s="7">
        <f t="shared" si="38"/>
        <v>0.81928555260562352</v>
      </c>
      <c r="W102" s="7">
        <f t="shared" si="38"/>
        <v>0.81028907477855838</v>
      </c>
      <c r="X102" s="7">
        <f t="shared" si="38"/>
        <v>0.79946552949055583</v>
      </c>
      <c r="Y102" s="7">
        <f t="shared" si="38"/>
        <v>0.76483860671071668</v>
      </c>
      <c r="Z102" s="7">
        <f t="shared" si="38"/>
        <v>0.75263864182906259</v>
      </c>
      <c r="AA102" s="7">
        <f t="shared" si="38"/>
        <v>0.76191883829940632</v>
      </c>
      <c r="AB102" s="7">
        <f t="shared" si="38"/>
        <v>0.79017709728527163</v>
      </c>
      <c r="AC102" s="7">
        <f t="shared" si="38"/>
        <v>0.77749191170062704</v>
      </c>
      <c r="AD102" s="7">
        <f t="shared" si="38"/>
        <v>0.79989825847470863</v>
      </c>
    </row>
    <row r="103" spans="1:31" ht="15" customHeight="1" x14ac:dyDescent="0.25">
      <c r="A103" t="s">
        <v>31</v>
      </c>
      <c r="P103" s="7">
        <f>STDEV(P65:P99)</f>
        <v>0</v>
      </c>
      <c r="Q103" s="7">
        <f t="shared" ref="Q103:AD103" si="39">STDEV(Q65:Q99)</f>
        <v>2.7480086276237839E-2</v>
      </c>
      <c r="R103" s="7">
        <f t="shared" si="39"/>
        <v>5.2493098051882063E-2</v>
      </c>
      <c r="S103" s="7">
        <f t="shared" si="39"/>
        <v>5.6712598035367691E-2</v>
      </c>
      <c r="T103" s="7">
        <f t="shared" si="39"/>
        <v>6.0570355446108184E-2</v>
      </c>
      <c r="U103" s="7">
        <f t="shared" si="39"/>
        <v>7.225941787053243E-2</v>
      </c>
      <c r="V103" s="7">
        <f t="shared" si="39"/>
        <v>7.2838815963322937E-2</v>
      </c>
      <c r="W103" s="7">
        <f t="shared" si="39"/>
        <v>7.4055969227423246E-2</v>
      </c>
      <c r="X103" s="7">
        <f t="shared" si="39"/>
        <v>7.3560844755167942E-2</v>
      </c>
      <c r="Y103" s="7">
        <f t="shared" si="39"/>
        <v>7.5259141299160434E-2</v>
      </c>
      <c r="Z103" s="7">
        <f t="shared" si="39"/>
        <v>7.0546732734767803E-2</v>
      </c>
      <c r="AA103" s="7">
        <f t="shared" si="39"/>
        <v>8.8774318929975518E-2</v>
      </c>
      <c r="AB103" s="7">
        <f t="shared" si="39"/>
        <v>7.3297583653060314E-2</v>
      </c>
      <c r="AC103" s="7">
        <f t="shared" si="39"/>
        <v>8.0764840534411547E-2</v>
      </c>
      <c r="AD103" s="7">
        <f t="shared" si="39"/>
        <v>8.4108913567467677E-2</v>
      </c>
    </row>
    <row r="125" spans="1:32" ht="15" customHeight="1" x14ac:dyDescent="0.25">
      <c r="A125" t="s">
        <v>16</v>
      </c>
    </row>
    <row r="126" spans="1:32" ht="15" customHeight="1" x14ac:dyDescent="0.25">
      <c r="A126" s="35" t="s">
        <v>40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32" ht="15" customHeight="1" x14ac:dyDescent="0.25">
      <c r="N127" s="3">
        <v>2003</v>
      </c>
      <c r="O127" s="3"/>
      <c r="P127" s="3">
        <v>2004</v>
      </c>
      <c r="Q127" s="3">
        <v>2005</v>
      </c>
      <c r="R127" s="3">
        <v>2006</v>
      </c>
      <c r="S127" s="3">
        <v>2007</v>
      </c>
      <c r="T127" s="3">
        <v>2008</v>
      </c>
      <c r="U127" s="3">
        <v>2009</v>
      </c>
      <c r="V127" s="3">
        <v>2010</v>
      </c>
      <c r="W127" s="3">
        <v>2011</v>
      </c>
      <c r="X127" s="3">
        <v>2012</v>
      </c>
      <c r="Y127" s="3">
        <v>2013</v>
      </c>
      <c r="Z127" s="3">
        <v>2014</v>
      </c>
      <c r="AA127" s="3">
        <v>2015</v>
      </c>
      <c r="AB127" s="3">
        <v>2016</v>
      </c>
      <c r="AC127" s="29">
        <v>2017</v>
      </c>
      <c r="AD127" s="3">
        <v>2018</v>
      </c>
      <c r="AE127" s="3">
        <v>2019</v>
      </c>
      <c r="AF127" s="3">
        <v>2020</v>
      </c>
    </row>
    <row r="128" spans="1:32" ht="15" customHeight="1" x14ac:dyDescent="0.25">
      <c r="A128" s="3">
        <v>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P128" s="38">
        <f>(P4*7)/2.2</f>
        <v>25.867222989973925</v>
      </c>
      <c r="Q128" s="38">
        <f t="shared" ref="Q128:AF128" si="40">(Q4*7)/2.2</f>
        <v>26.217518363478401</v>
      </c>
      <c r="R128" s="38">
        <f t="shared" si="40"/>
        <v>24.776381105576309</v>
      </c>
      <c r="S128" s="38">
        <f t="shared" si="40"/>
        <v>23.597087843663186</v>
      </c>
      <c r="T128" s="38">
        <f t="shared" si="40"/>
        <v>23.12493376619534</v>
      </c>
      <c r="U128" s="38">
        <f t="shared" si="40"/>
        <v>21.473050574384928</v>
      </c>
      <c r="V128" s="38">
        <f t="shared" si="40"/>
        <v>20.779671306068106</v>
      </c>
      <c r="W128" s="38">
        <f t="shared" si="40"/>
        <v>21.24275977175402</v>
      </c>
      <c r="X128" s="38">
        <f t="shared" si="40"/>
        <v>20.747047384403515</v>
      </c>
      <c r="Y128" s="38">
        <f t="shared" si="40"/>
        <v>19.378693725637543</v>
      </c>
      <c r="Z128" s="38">
        <f t="shared" si="40"/>
        <v>19.571001855180828</v>
      </c>
      <c r="AA128" s="38">
        <f t="shared" si="40"/>
        <v>19.847288312733902</v>
      </c>
      <c r="AB128" s="38">
        <f t="shared" si="40"/>
        <v>19.449806207284237</v>
      </c>
      <c r="AC128" s="38">
        <f t="shared" si="40"/>
        <v>19.646085161034183</v>
      </c>
      <c r="AD128" s="38">
        <f t="shared" si="40"/>
        <v>20.734933552673681</v>
      </c>
      <c r="AE128" s="38">
        <f t="shared" si="40"/>
        <v>22.140574025360301</v>
      </c>
      <c r="AF128" s="38">
        <f t="shared" si="40"/>
        <v>21.360785103001788</v>
      </c>
    </row>
    <row r="129" spans="1:32" ht="15" customHeight="1" x14ac:dyDescent="0.25">
      <c r="A129" s="3">
        <v>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P129" s="38">
        <f t="shared" ref="P129:AF129" si="41">(P5*7)/2.2</f>
        <v>28.558241294598801</v>
      </c>
      <c r="Q129" s="38">
        <f t="shared" si="41"/>
        <v>27.304255259545613</v>
      </c>
      <c r="R129" s="38">
        <f t="shared" si="41"/>
        <v>27.860308970963249</v>
      </c>
      <c r="S129" s="38">
        <f t="shared" si="41"/>
        <v>27.029705904015621</v>
      </c>
      <c r="T129" s="38">
        <f t="shared" si="41"/>
        <v>25.831801715693949</v>
      </c>
      <c r="U129" s="38">
        <f t="shared" si="41"/>
        <v>24.270320538959158</v>
      </c>
      <c r="V129" s="38">
        <f t="shared" si="41"/>
        <v>23.260560508711801</v>
      </c>
      <c r="W129" s="38">
        <f t="shared" si="41"/>
        <v>23.739664781658938</v>
      </c>
      <c r="X129" s="38">
        <f t="shared" si="41"/>
        <v>22.772900802319171</v>
      </c>
      <c r="Y129" s="38">
        <f t="shared" si="41"/>
        <v>22.276169077307145</v>
      </c>
      <c r="Z129" s="38">
        <f t="shared" si="41"/>
        <v>20.568004046395036</v>
      </c>
      <c r="AA129" s="38">
        <f t="shared" si="41"/>
        <v>20.726504802080871</v>
      </c>
      <c r="AB129" s="38">
        <f t="shared" si="41"/>
        <v>20.417639713378847</v>
      </c>
      <c r="AC129" s="38">
        <f t="shared" si="41"/>
        <v>20.192168221520497</v>
      </c>
      <c r="AD129" s="38">
        <f t="shared" si="41"/>
        <v>20.328813277146502</v>
      </c>
      <c r="AE129" s="38">
        <f t="shared" si="41"/>
        <v>22.665468683418609</v>
      </c>
      <c r="AF129" s="38">
        <f t="shared" si="41"/>
        <v>29.473300603823912</v>
      </c>
    </row>
    <row r="130" spans="1:32" ht="15" customHeight="1" x14ac:dyDescent="0.25">
      <c r="A130" s="3">
        <v>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P130" s="38">
        <f t="shared" ref="P130:AF130" si="42">(P6*7)/2.2</f>
        <v>33.893182921113507</v>
      </c>
      <c r="Q130" s="38">
        <f t="shared" si="42"/>
        <v>33.681247768420874</v>
      </c>
      <c r="R130" s="38">
        <f t="shared" si="42"/>
        <v>34.032281146190769</v>
      </c>
      <c r="S130" s="38">
        <f t="shared" si="42"/>
        <v>31.298583855773124</v>
      </c>
      <c r="T130" s="38">
        <f t="shared" si="42"/>
        <v>30.662409765607379</v>
      </c>
      <c r="U130" s="38">
        <f t="shared" si="42"/>
        <v>29.385921832459978</v>
      </c>
      <c r="V130" s="38">
        <f t="shared" si="42"/>
        <v>28.955821712343898</v>
      </c>
      <c r="W130" s="38">
        <f t="shared" si="42"/>
        <v>28.524346655927722</v>
      </c>
      <c r="X130" s="38">
        <f t="shared" si="42"/>
        <v>27.547671501808999</v>
      </c>
      <c r="Y130" s="38">
        <f t="shared" si="42"/>
        <v>26.697531316387078</v>
      </c>
      <c r="Z130" s="38">
        <f t="shared" si="42"/>
        <v>25.446813915665476</v>
      </c>
      <c r="AA130" s="38">
        <f t="shared" si="42"/>
        <v>26.198867291136494</v>
      </c>
      <c r="AB130" s="38">
        <f t="shared" si="42"/>
        <v>26.42981725344977</v>
      </c>
      <c r="AC130" s="38">
        <f t="shared" si="42"/>
        <v>25.575330846898346</v>
      </c>
      <c r="AD130" s="38">
        <f t="shared" si="42"/>
        <v>26.285382632507591</v>
      </c>
      <c r="AE130" s="38">
        <f t="shared" si="42"/>
        <v>26.857651051689427</v>
      </c>
      <c r="AF130" s="38">
        <f t="shared" si="42"/>
        <v>31.057315142765621</v>
      </c>
    </row>
    <row r="131" spans="1:32" ht="15" customHeight="1" x14ac:dyDescent="0.25">
      <c r="A131" s="3">
        <v>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P131" s="38">
        <f t="shared" ref="P131:AF131" si="43">(P7*7)/2.2</f>
        <v>32.49068505666564</v>
      </c>
      <c r="Q131" s="38">
        <f t="shared" si="43"/>
        <v>30.301177745986983</v>
      </c>
      <c r="R131" s="38">
        <f t="shared" si="43"/>
        <v>30.435753564582249</v>
      </c>
      <c r="S131" s="38">
        <f t="shared" si="43"/>
        <v>28.975010956300633</v>
      </c>
      <c r="T131" s="38">
        <f t="shared" si="43"/>
        <v>27.330704543831001</v>
      </c>
      <c r="U131" s="38">
        <f t="shared" si="43"/>
        <v>26.226087934135879</v>
      </c>
      <c r="V131" s="38">
        <f t="shared" si="43"/>
        <v>27.485410346750825</v>
      </c>
      <c r="W131" s="38">
        <f t="shared" si="43"/>
        <v>25.708576700333033</v>
      </c>
      <c r="X131" s="38">
        <f t="shared" si="43"/>
        <v>24.754521005400754</v>
      </c>
      <c r="Y131" s="38">
        <f t="shared" si="43"/>
        <v>23.975747998222545</v>
      </c>
      <c r="Z131" s="38">
        <f t="shared" si="43"/>
        <v>23.65764253614164</v>
      </c>
      <c r="AA131" s="38">
        <f t="shared" si="43"/>
        <v>23.572990862429659</v>
      </c>
      <c r="AB131" s="38">
        <f t="shared" si="43"/>
        <v>24.57532638900053</v>
      </c>
      <c r="AC131" s="38">
        <f t="shared" si="43"/>
        <v>24.108087886896701</v>
      </c>
      <c r="AD131" s="38">
        <f t="shared" si="43"/>
        <v>25.091492164498735</v>
      </c>
      <c r="AE131" s="38">
        <f t="shared" si="43"/>
        <v>25.223456877596188</v>
      </c>
      <c r="AF131" s="38">
        <f t="shared" si="43"/>
        <v>28.613609587991071</v>
      </c>
    </row>
    <row r="132" spans="1:32" ht="15" customHeight="1" x14ac:dyDescent="0.25">
      <c r="A132" s="3">
        <v>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P132" s="38">
        <f t="shared" ref="P132:AF132" si="44">(P8*7)/2.2</f>
        <v>31.796303649849509</v>
      </c>
      <c r="Q132" s="38">
        <f t="shared" si="44"/>
        <v>31.514850327610425</v>
      </c>
      <c r="R132" s="38">
        <f t="shared" si="44"/>
        <v>31.087172411701825</v>
      </c>
      <c r="S132" s="38">
        <f t="shared" si="44"/>
        <v>27.471567258141082</v>
      </c>
      <c r="T132" s="38">
        <f t="shared" si="44"/>
        <v>26.417461112176817</v>
      </c>
      <c r="U132" s="38">
        <f t="shared" si="44"/>
        <v>24.98275973768887</v>
      </c>
      <c r="V132" s="38">
        <f t="shared" si="44"/>
        <v>24.488718281985278</v>
      </c>
      <c r="W132" s="38">
        <f t="shared" si="44"/>
        <v>24.362809565804518</v>
      </c>
      <c r="X132" s="38">
        <f t="shared" si="44"/>
        <v>23.515003798906214</v>
      </c>
      <c r="Y132" s="38">
        <f t="shared" si="44"/>
        <v>21.752252582228408</v>
      </c>
      <c r="Z132" s="38">
        <f t="shared" si="44"/>
        <v>21.286675295939634</v>
      </c>
      <c r="AA132" s="38">
        <f t="shared" si="44"/>
        <v>21.780029497174951</v>
      </c>
      <c r="AB132" s="38">
        <f t="shared" si="44"/>
        <v>21.968049905699065</v>
      </c>
      <c r="AC132" s="38">
        <f t="shared" si="44"/>
        <v>21.929945875165668</v>
      </c>
      <c r="AD132" s="38">
        <f t="shared" si="44"/>
        <v>30.571830315347402</v>
      </c>
      <c r="AE132" s="38">
        <f t="shared" si="44"/>
        <v>23.78334203373355</v>
      </c>
      <c r="AF132" s="38">
        <f t="shared" si="44"/>
        <v>28.074722413556032</v>
      </c>
    </row>
    <row r="133" spans="1:32" ht="15" customHeight="1" x14ac:dyDescent="0.25">
      <c r="A133" s="3">
        <v>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P133" s="38">
        <f t="shared" ref="P133:AF133" si="45">(P9*7)/2.2</f>
        <v>26.942901065225293</v>
      </c>
      <c r="Q133" s="38">
        <f t="shared" si="45"/>
        <v>26.882295675775261</v>
      </c>
      <c r="R133" s="38">
        <f t="shared" si="45"/>
        <v>27.472764692982899</v>
      </c>
      <c r="S133" s="38">
        <f t="shared" si="45"/>
        <v>25.326138985251717</v>
      </c>
      <c r="T133" s="38">
        <f t="shared" si="45"/>
        <v>25.399939438057363</v>
      </c>
      <c r="U133" s="38">
        <f t="shared" si="45"/>
        <v>24.099247820672481</v>
      </c>
      <c r="V133" s="38">
        <f t="shared" si="45"/>
        <v>23.935861512916308</v>
      </c>
      <c r="W133" s="38">
        <f t="shared" si="45"/>
        <v>23.755330916882915</v>
      </c>
      <c r="X133" s="38">
        <f t="shared" si="45"/>
        <v>23.759543882962848</v>
      </c>
      <c r="Y133" s="38">
        <f t="shared" si="45"/>
        <v>22.596363832093299</v>
      </c>
      <c r="Z133" s="38">
        <f t="shared" si="45"/>
        <v>22.023362899730877</v>
      </c>
      <c r="AA133" s="38">
        <f t="shared" si="45"/>
        <v>22.884295623256364</v>
      </c>
      <c r="AB133" s="38">
        <f t="shared" si="45"/>
        <v>22.847264636593664</v>
      </c>
      <c r="AC133" s="38">
        <f t="shared" si="45"/>
        <v>23.586805184727211</v>
      </c>
      <c r="AD133" s="38">
        <f t="shared" si="45"/>
        <v>24.57032235037612</v>
      </c>
      <c r="AE133" s="38">
        <f t="shared" si="45"/>
        <v>26.303788918981944</v>
      </c>
      <c r="AF133" s="38">
        <f t="shared" si="45"/>
        <v>33.022743250911724</v>
      </c>
    </row>
    <row r="134" spans="1:32" ht="15" customHeight="1" x14ac:dyDescent="0.25">
      <c r="A134" s="3">
        <v>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P134" s="38">
        <f t="shared" ref="P134:AF134" si="46">(P10*7)/2.2</f>
        <v>27.471774933147984</v>
      </c>
      <c r="Q134" s="38">
        <f t="shared" si="46"/>
        <v>26.093336429068962</v>
      </c>
      <c r="R134" s="38">
        <f t="shared" si="46"/>
        <v>27.834409064701127</v>
      </c>
      <c r="S134" s="38">
        <f t="shared" si="46"/>
        <v>26.028361231256035</v>
      </c>
      <c r="T134" s="38">
        <f t="shared" si="46"/>
        <v>25.235326403586928</v>
      </c>
      <c r="U134" s="38">
        <f t="shared" si="46"/>
        <v>25.584356196917575</v>
      </c>
      <c r="V134" s="38">
        <f t="shared" si="46"/>
        <v>25.140182467657269</v>
      </c>
      <c r="W134" s="38">
        <f t="shared" si="46"/>
        <v>25.613580320764619</v>
      </c>
      <c r="X134" s="38">
        <f t="shared" si="46"/>
        <v>25.542945154119408</v>
      </c>
      <c r="Y134" s="38">
        <f t="shared" si="46"/>
        <v>22.995654292621946</v>
      </c>
      <c r="Z134" s="38">
        <f t="shared" si="46"/>
        <v>22.47561240995357</v>
      </c>
      <c r="AA134" s="38">
        <f t="shared" si="46"/>
        <v>14.47725825979974</v>
      </c>
      <c r="AB134" s="38">
        <f t="shared" si="46"/>
        <v>23.373895683520615</v>
      </c>
      <c r="AC134" s="38">
        <f t="shared" si="46"/>
        <v>22.845358692068498</v>
      </c>
      <c r="AD134" s="38">
        <f t="shared" si="46"/>
        <v>23.111381963028709</v>
      </c>
      <c r="AE134" s="38">
        <f t="shared" si="46"/>
        <v>24.091775048864768</v>
      </c>
      <c r="AF134" s="38">
        <f t="shared" si="46"/>
        <v>29.200474579664316</v>
      </c>
    </row>
    <row r="135" spans="1:32" ht="15" customHeight="1" x14ac:dyDescent="0.25">
      <c r="A135" s="3">
        <v>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P135" s="38">
        <f t="shared" ref="P135:AF135" si="47">(P11*7)/2.2</f>
        <v>37.465074302508825</v>
      </c>
      <c r="Q135" s="38">
        <f t="shared" si="47"/>
        <v>37.452396617825634</v>
      </c>
      <c r="R135" s="38">
        <f t="shared" si="47"/>
        <v>34.411966911899619</v>
      </c>
      <c r="S135" s="38">
        <f t="shared" si="47"/>
        <v>32.298601198508202</v>
      </c>
      <c r="T135" s="38">
        <f t="shared" si="47"/>
        <v>29.968427795245635</v>
      </c>
      <c r="U135" s="38">
        <f t="shared" si="47"/>
        <v>25.489130280209405</v>
      </c>
      <c r="V135" s="38">
        <f t="shared" si="47"/>
        <v>23.465827348356907</v>
      </c>
      <c r="W135" s="38">
        <f t="shared" si="47"/>
        <v>23.78629048794442</v>
      </c>
      <c r="X135" s="38">
        <f t="shared" si="47"/>
        <v>26.389045636156077</v>
      </c>
      <c r="Y135" s="38">
        <f t="shared" si="47"/>
        <v>24.091008614830006</v>
      </c>
      <c r="Z135" s="38">
        <f t="shared" si="47"/>
        <v>23.688569352505255</v>
      </c>
      <c r="AA135" s="38">
        <f t="shared" si="47"/>
        <v>23.973765804202351</v>
      </c>
      <c r="AB135" s="38">
        <f t="shared" si="47"/>
        <v>25.612176632072362</v>
      </c>
      <c r="AC135" s="38">
        <f t="shared" si="47"/>
        <v>22.898645036012873</v>
      </c>
      <c r="AD135" s="38">
        <f t="shared" si="47"/>
        <v>24.06335189080707</v>
      </c>
      <c r="AE135" s="38">
        <f t="shared" si="47"/>
        <v>25.252418511202652</v>
      </c>
      <c r="AF135" s="38">
        <f t="shared" si="47"/>
        <v>27.683249977305834</v>
      </c>
    </row>
    <row r="136" spans="1:32" ht="15" customHeight="1" x14ac:dyDescent="0.25">
      <c r="A136" s="3">
        <v>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P136" s="38">
        <f t="shared" ref="P136:AF136" si="48">(P12*7)/2.2</f>
        <v>33.633685361118509</v>
      </c>
      <c r="Q136" s="38">
        <f t="shared" si="48"/>
        <v>31.341371372504621</v>
      </c>
      <c r="R136" s="38">
        <f t="shared" si="48"/>
        <v>29.225963559892485</v>
      </c>
      <c r="S136" s="38">
        <f t="shared" si="48"/>
        <v>28.54207341466299</v>
      </c>
      <c r="T136" s="38">
        <f t="shared" si="48"/>
        <v>28.148631532500186</v>
      </c>
      <c r="U136" s="38">
        <f t="shared" si="48"/>
        <v>28.937382524642871</v>
      </c>
      <c r="V136" s="38">
        <f t="shared" si="48"/>
        <v>28.854435716887458</v>
      </c>
      <c r="W136" s="38">
        <f t="shared" si="48"/>
        <v>29.07331938440003</v>
      </c>
      <c r="X136" s="38">
        <f t="shared" si="48"/>
        <v>29.064570162211194</v>
      </c>
      <c r="Y136" s="38">
        <f t="shared" si="48"/>
        <v>26.555660850730582</v>
      </c>
      <c r="Z136" s="38">
        <f t="shared" si="48"/>
        <v>24.585887012324125</v>
      </c>
      <c r="AA136" s="38">
        <f t="shared" si="48"/>
        <v>25.501563286611379</v>
      </c>
      <c r="AB136" s="38">
        <f t="shared" si="48"/>
        <v>25.618723001892423</v>
      </c>
      <c r="AC136" s="38">
        <f t="shared" si="48"/>
        <v>24.231063337047477</v>
      </c>
      <c r="AD136" s="38">
        <f t="shared" si="48"/>
        <v>27.555022935349221</v>
      </c>
      <c r="AE136" s="38">
        <f t="shared" si="48"/>
        <v>27.503135194850714</v>
      </c>
      <c r="AF136" s="38">
        <f t="shared" si="48"/>
        <v>30.850975508509752</v>
      </c>
    </row>
    <row r="137" spans="1:32" ht="15" customHeight="1" x14ac:dyDescent="0.25">
      <c r="A137" s="3">
        <v>10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P137" s="38">
        <f t="shared" ref="P137:AF137" si="49">(P13*7)/2.2</f>
        <v>35.809649624718112</v>
      </c>
      <c r="Q137" s="38">
        <f t="shared" si="49"/>
        <v>34.932526785927891</v>
      </c>
      <c r="R137" s="38">
        <f t="shared" si="49"/>
        <v>35.964837740824841</v>
      </c>
      <c r="S137" s="38">
        <f t="shared" si="49"/>
        <v>33.827718918377684</v>
      </c>
      <c r="T137" s="38">
        <f t="shared" si="49"/>
        <v>33.39648449462058</v>
      </c>
      <c r="U137" s="38">
        <f t="shared" si="49"/>
        <v>31.232710391125099</v>
      </c>
      <c r="V137" s="38">
        <f t="shared" si="49"/>
        <v>30.817350766289739</v>
      </c>
      <c r="W137" s="38">
        <f t="shared" si="49"/>
        <v>31.365196145716091</v>
      </c>
      <c r="X137" s="38">
        <f t="shared" si="49"/>
        <v>30.592836169409818</v>
      </c>
      <c r="Y137" s="38">
        <f t="shared" si="49"/>
        <v>29.420551278594033</v>
      </c>
      <c r="Z137" s="38">
        <f t="shared" si="49"/>
        <v>28.513396774272064</v>
      </c>
      <c r="AA137" s="38">
        <f t="shared" si="49"/>
        <v>29.372200338580569</v>
      </c>
      <c r="AB137" s="38">
        <f t="shared" si="49"/>
        <v>30.666237042326703</v>
      </c>
      <c r="AC137" s="38">
        <f t="shared" si="49"/>
        <v>29.445099005134338</v>
      </c>
      <c r="AD137" s="38">
        <f t="shared" si="49"/>
        <v>28.749671887304224</v>
      </c>
      <c r="AE137" s="38">
        <f t="shared" si="49"/>
        <v>27.643819650668966</v>
      </c>
      <c r="AF137" s="38">
        <f t="shared" si="49"/>
        <v>26.34951517519012</v>
      </c>
    </row>
    <row r="138" spans="1:32" ht="15" customHeight="1" x14ac:dyDescent="0.25">
      <c r="A138" s="3">
        <v>11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P138" s="38">
        <f t="shared" ref="P138:AF138" si="50">(P14*7)/2.2</f>
        <v>38.57711244004399</v>
      </c>
      <c r="Q138" s="38">
        <f t="shared" si="50"/>
        <v>38.310826920415955</v>
      </c>
      <c r="R138" s="38">
        <f t="shared" si="50"/>
        <v>36.174248299277195</v>
      </c>
      <c r="S138" s="38">
        <f t="shared" si="50"/>
        <v>34.568522902596499</v>
      </c>
      <c r="T138" s="38">
        <f t="shared" si="50"/>
        <v>29.477593353283396</v>
      </c>
      <c r="U138" s="38">
        <f t="shared" si="50"/>
        <v>29.599143965089326</v>
      </c>
      <c r="V138" s="38">
        <f t="shared" si="50"/>
        <v>28.996289495292242</v>
      </c>
      <c r="W138" s="38">
        <f t="shared" si="50"/>
        <v>28.751823897869677</v>
      </c>
      <c r="X138" s="38">
        <f t="shared" si="50"/>
        <v>28.762632889542033</v>
      </c>
      <c r="Y138" s="38">
        <f t="shared" si="50"/>
        <v>26.853230135652197</v>
      </c>
      <c r="Z138" s="38">
        <f t="shared" si="50"/>
        <v>26.488405495057179</v>
      </c>
      <c r="AA138" s="38">
        <f t="shared" si="50"/>
        <v>27.668983590555648</v>
      </c>
      <c r="AB138" s="38">
        <f t="shared" si="50"/>
        <v>27.54272225423319</v>
      </c>
      <c r="AC138" s="38">
        <f t="shared" si="50"/>
        <v>26.406998593619402</v>
      </c>
      <c r="AD138" s="38">
        <f t="shared" si="50"/>
        <v>26.497382029286086</v>
      </c>
      <c r="AE138" s="38">
        <f t="shared" si="50"/>
        <v>29.63834946767615</v>
      </c>
      <c r="AF138" s="38">
        <f t="shared" si="50"/>
        <v>38.670924117205111</v>
      </c>
    </row>
    <row r="139" spans="1:32" ht="15" customHeight="1" x14ac:dyDescent="0.25">
      <c r="A139" s="3">
        <v>12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P139" s="38">
        <f t="shared" ref="P139:AF139" si="51">(P15*7)/2.2</f>
        <v>41.10124193399713</v>
      </c>
      <c r="Q139" s="38">
        <f t="shared" si="51"/>
        <v>39.97881670518062</v>
      </c>
      <c r="R139" s="38">
        <f t="shared" si="51"/>
        <v>39.219232875221358</v>
      </c>
      <c r="S139" s="38">
        <f t="shared" si="51"/>
        <v>35.956739128328607</v>
      </c>
      <c r="T139" s="38">
        <f t="shared" si="51"/>
        <v>33.986456291299966</v>
      </c>
      <c r="U139" s="38">
        <f t="shared" si="51"/>
        <v>26.292543809994811</v>
      </c>
      <c r="V139" s="38">
        <f t="shared" si="51"/>
        <v>27.03956306196261</v>
      </c>
      <c r="W139" s="38">
        <f t="shared" si="51"/>
        <v>27.057706745636871</v>
      </c>
      <c r="X139" s="38">
        <f t="shared" si="51"/>
        <v>27.487002985216915</v>
      </c>
      <c r="Y139" s="38">
        <f t="shared" si="51"/>
        <v>25.504685205880541</v>
      </c>
      <c r="Z139" s="38">
        <f t="shared" si="51"/>
        <v>25.698411333994947</v>
      </c>
      <c r="AA139" s="38">
        <f t="shared" si="51"/>
        <v>25.640775343582643</v>
      </c>
      <c r="AB139" s="38">
        <f t="shared" si="51"/>
        <v>26.693477509578315</v>
      </c>
      <c r="AC139" s="38">
        <f t="shared" si="51"/>
        <v>26.070909388597535</v>
      </c>
      <c r="AD139" s="38">
        <f t="shared" si="51"/>
        <v>26.009759539067549</v>
      </c>
      <c r="AE139" s="38">
        <f t="shared" si="51"/>
        <v>29.945059810115737</v>
      </c>
      <c r="AF139" s="38">
        <f t="shared" si="51"/>
        <v>33.053313038009492</v>
      </c>
    </row>
    <row r="140" spans="1:32" ht="15" customHeight="1" x14ac:dyDescent="0.25">
      <c r="A140" s="3">
        <v>13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P140" s="38">
        <f t="shared" ref="P140:AF140" si="52">(P16*7)/2.2</f>
        <v>37.57806202234427</v>
      </c>
      <c r="Q140" s="38">
        <f t="shared" si="52"/>
        <v>34.545567065306841</v>
      </c>
      <c r="R140" s="38">
        <f t="shared" si="52"/>
        <v>34.523142520623402</v>
      </c>
      <c r="S140" s="38">
        <f t="shared" si="52"/>
        <v>31.069076310266031</v>
      </c>
      <c r="T140" s="38">
        <f t="shared" si="52"/>
        <v>30.298780105109813</v>
      </c>
      <c r="U140" s="38">
        <f t="shared" si="52"/>
        <v>31.952340526738258</v>
      </c>
      <c r="V140" s="38">
        <f t="shared" si="52"/>
        <v>32.639901535730928</v>
      </c>
      <c r="W140" s="38">
        <f t="shared" si="52"/>
        <v>29.744423417486647</v>
      </c>
      <c r="X140" s="38">
        <f t="shared" si="52"/>
        <v>29.064664913979982</v>
      </c>
      <c r="Y140" s="38">
        <f t="shared" si="52"/>
        <v>27.758150412012718</v>
      </c>
      <c r="Z140" s="38">
        <f t="shared" si="52"/>
        <v>27.898042252887954</v>
      </c>
      <c r="AA140" s="38">
        <f t="shared" si="52"/>
        <v>28.566057185317653</v>
      </c>
      <c r="AB140" s="38">
        <f t="shared" si="52"/>
        <v>28.492224569257687</v>
      </c>
      <c r="AC140" s="38">
        <f t="shared" si="52"/>
        <v>27.564767757181837</v>
      </c>
      <c r="AD140" s="38">
        <f t="shared" si="52"/>
        <v>28.605585655659489</v>
      </c>
      <c r="AE140" s="38">
        <f t="shared" si="52"/>
        <v>28.863154726902522</v>
      </c>
      <c r="AF140" s="38">
        <f t="shared" si="52"/>
        <v>34.246380514151916</v>
      </c>
    </row>
    <row r="141" spans="1:32" ht="15" customHeight="1" x14ac:dyDescent="0.25">
      <c r="A141" s="3">
        <v>14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P141" s="38">
        <f t="shared" ref="P141:AF141" si="53">(P17*7)/2.2</f>
        <v>35.500370800509323</v>
      </c>
      <c r="Q141" s="38">
        <f t="shared" si="53"/>
        <v>35.142778763472158</v>
      </c>
      <c r="R141" s="38">
        <f t="shared" si="53"/>
        <v>34.139677551463883</v>
      </c>
      <c r="S141" s="38">
        <f t="shared" si="53"/>
        <v>31.448642556026993</v>
      </c>
      <c r="T141" s="38">
        <f t="shared" si="53"/>
        <v>33.015249805005602</v>
      </c>
      <c r="U141" s="38">
        <f t="shared" si="53"/>
        <v>28.689651241834902</v>
      </c>
      <c r="V141" s="38">
        <f t="shared" si="53"/>
        <v>28.853904714129982</v>
      </c>
      <c r="W141" s="38">
        <f t="shared" si="53"/>
        <v>28.819597076266138</v>
      </c>
      <c r="X141" s="38">
        <f t="shared" si="53"/>
        <v>27.964872670221382</v>
      </c>
      <c r="Y141" s="38">
        <f t="shared" si="53"/>
        <v>27.110412605797226</v>
      </c>
      <c r="Z141" s="38">
        <f t="shared" si="53"/>
        <v>26.114963250671181</v>
      </c>
      <c r="AA141" s="38">
        <f t="shared" si="53"/>
        <v>27.947520237216757</v>
      </c>
      <c r="AB141" s="38">
        <f t="shared" si="53"/>
        <v>27.998838592304423</v>
      </c>
      <c r="AC141" s="38">
        <f t="shared" si="53"/>
        <v>27.132854334655196</v>
      </c>
      <c r="AD141" s="38">
        <f t="shared" si="53"/>
        <v>27.43470460349959</v>
      </c>
      <c r="AE141" s="38">
        <f t="shared" si="53"/>
        <v>30.224825705413291</v>
      </c>
      <c r="AF141" s="38">
        <f t="shared" si="53"/>
        <v>34.656610216396608</v>
      </c>
    </row>
    <row r="142" spans="1:32" ht="15" customHeight="1" x14ac:dyDescent="0.25">
      <c r="A142" s="3">
        <v>15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P142" s="38">
        <f t="shared" ref="P142:AF142" si="54">(P18*7)/2.2</f>
        <v>35.546878612379864</v>
      </c>
      <c r="Q142" s="38">
        <f t="shared" si="54"/>
        <v>35.459409485896032</v>
      </c>
      <c r="R142" s="38">
        <f t="shared" si="54"/>
        <v>33.282807138268169</v>
      </c>
      <c r="S142" s="38">
        <f t="shared" si="54"/>
        <v>31.982365764085948</v>
      </c>
      <c r="T142" s="38">
        <f t="shared" si="54"/>
        <v>30.672421652228305</v>
      </c>
      <c r="U142" s="38">
        <f t="shared" si="54"/>
        <v>28.788541610674425</v>
      </c>
      <c r="V142" s="38">
        <f t="shared" si="54"/>
        <v>29.036338196961744</v>
      </c>
      <c r="W142" s="38">
        <f t="shared" si="54"/>
        <v>28.132109630900928</v>
      </c>
      <c r="X142" s="38">
        <f t="shared" si="54"/>
        <v>28.121495066147684</v>
      </c>
      <c r="Y142" s="38">
        <f t="shared" si="54"/>
        <v>26.572942534824605</v>
      </c>
      <c r="Z142" s="38">
        <f t="shared" si="54"/>
        <v>26.41424274468249</v>
      </c>
      <c r="AA142" s="38">
        <f t="shared" si="54"/>
        <v>26.896515481506015</v>
      </c>
      <c r="AB142" s="38">
        <f t="shared" si="54"/>
        <v>28.406467465431135</v>
      </c>
      <c r="AC142" s="38">
        <f t="shared" si="54"/>
        <v>28.543573513215147</v>
      </c>
      <c r="AD142" s="38">
        <f t="shared" si="54"/>
        <v>28.822972070965594</v>
      </c>
      <c r="AE142" s="38">
        <f t="shared" si="54"/>
        <v>30.348760103830944</v>
      </c>
      <c r="AF142" s="38">
        <f t="shared" si="54"/>
        <v>32.90114282567334</v>
      </c>
    </row>
    <row r="143" spans="1:32" ht="15" customHeight="1" x14ac:dyDescent="0.25">
      <c r="A143" s="3">
        <v>16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P143" s="38">
        <f t="shared" ref="P143:AF143" si="55">(P19*7)/2.2</f>
        <v>31.778355917783561</v>
      </c>
      <c r="Q143" s="38">
        <f t="shared" si="55"/>
        <v>31.61124360014837</v>
      </c>
      <c r="R143" s="38">
        <f t="shared" si="55"/>
        <v>31.236321957302486</v>
      </c>
      <c r="S143" s="38">
        <f t="shared" si="55"/>
        <v>25.491146610805501</v>
      </c>
      <c r="T143" s="38">
        <f t="shared" si="55"/>
        <v>22.978379984509512</v>
      </c>
      <c r="U143" s="38">
        <f t="shared" si="55"/>
        <v>26.874205168841421</v>
      </c>
      <c r="V143" s="38">
        <f t="shared" si="55"/>
        <v>27.318659888138626</v>
      </c>
      <c r="W143" s="38">
        <f t="shared" si="55"/>
        <v>27.348754484976482</v>
      </c>
      <c r="X143" s="38">
        <f t="shared" si="55"/>
        <v>27.210218041775125</v>
      </c>
      <c r="Y143" s="38">
        <f t="shared" si="55"/>
        <v>27.007491837273093</v>
      </c>
      <c r="Z143" s="38">
        <f t="shared" si="55"/>
        <v>25.978718756825909</v>
      </c>
      <c r="AA143" s="38">
        <f t="shared" si="55"/>
        <v>26.739873987398738</v>
      </c>
      <c r="AB143" s="38">
        <f t="shared" si="55"/>
        <v>27.589294842658525</v>
      </c>
      <c r="AC143" s="38">
        <f t="shared" si="55"/>
        <v>26.909620819463314</v>
      </c>
      <c r="AD143" s="38">
        <f t="shared" si="55"/>
        <v>27.960834869240347</v>
      </c>
      <c r="AE143" s="38">
        <f t="shared" si="55"/>
        <v>28.919752004910443</v>
      </c>
      <c r="AF143" s="38">
        <f t="shared" si="55"/>
        <v>32.425648779294271</v>
      </c>
    </row>
    <row r="144" spans="1:32" ht="15" customHeight="1" x14ac:dyDescent="0.25">
      <c r="A144" s="3">
        <v>17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P144" s="38">
        <f t="shared" ref="P144:AF144" si="56">(P20*7)/2.2</f>
        <v>37.855195456064145</v>
      </c>
      <c r="Q144" s="38">
        <f t="shared" si="56"/>
        <v>37.714943657149433</v>
      </c>
      <c r="R144" s="38">
        <f t="shared" si="56"/>
        <v>37.405223608746098</v>
      </c>
      <c r="S144" s="38">
        <f t="shared" si="56"/>
        <v>33.719766860667058</v>
      </c>
      <c r="T144" s="38">
        <f t="shared" si="56"/>
        <v>31.46540681132964</v>
      </c>
      <c r="U144" s="38">
        <f t="shared" si="56"/>
        <v>29.528787677278167</v>
      </c>
      <c r="V144" s="38">
        <f t="shared" si="56"/>
        <v>27.943283543300826</v>
      </c>
      <c r="W144" s="38">
        <f t="shared" si="56"/>
        <v>27.465397659336684</v>
      </c>
      <c r="X144" s="38">
        <f t="shared" si="56"/>
        <v>26.829853758522272</v>
      </c>
      <c r="Y144" s="38">
        <f t="shared" si="56"/>
        <v>24.972356176327807</v>
      </c>
      <c r="Z144" s="38">
        <f t="shared" si="56"/>
        <v>24.871813415038726</v>
      </c>
      <c r="AA144" s="38">
        <f t="shared" si="56"/>
        <v>25.444429226767671</v>
      </c>
      <c r="AB144" s="38">
        <f t="shared" si="56"/>
        <v>25.217065884089163</v>
      </c>
      <c r="AC144" s="38">
        <f t="shared" si="56"/>
        <v>24.243599976561171</v>
      </c>
      <c r="AD144" s="38">
        <f t="shared" si="56"/>
        <v>25.018279890063475</v>
      </c>
      <c r="AE144" s="38">
        <f t="shared" si="56"/>
        <v>27.092853286692527</v>
      </c>
      <c r="AF144" s="38">
        <f t="shared" si="56"/>
        <v>30.358931018585853</v>
      </c>
    </row>
    <row r="145" spans="1:32" ht="15" customHeight="1" x14ac:dyDescent="0.25">
      <c r="A145" s="3">
        <v>18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P145" s="38">
        <f t="shared" ref="P145:AF145" si="57">(P21*7)/2.2</f>
        <v>36.779911079831045</v>
      </c>
      <c r="Q145" s="38">
        <f t="shared" si="57"/>
        <v>35.782428554932956</v>
      </c>
      <c r="R145" s="38">
        <f t="shared" si="57"/>
        <v>35.099866423567669</v>
      </c>
      <c r="S145" s="38">
        <f t="shared" si="57"/>
        <v>32.415968056218283</v>
      </c>
      <c r="T145" s="38">
        <f t="shared" si="57"/>
        <v>31.306583195675604</v>
      </c>
      <c r="U145" s="38">
        <f t="shared" si="57"/>
        <v>30.694783039438537</v>
      </c>
      <c r="V145" s="38">
        <f t="shared" si="57"/>
        <v>30.291757308262781</v>
      </c>
      <c r="W145" s="38">
        <f t="shared" si="57"/>
        <v>29.677426084800864</v>
      </c>
      <c r="X145" s="38">
        <f t="shared" si="57"/>
        <v>30.351718439031202</v>
      </c>
      <c r="Y145" s="38">
        <f t="shared" si="57"/>
        <v>29.156780262268438</v>
      </c>
      <c r="Z145" s="38">
        <f t="shared" si="57"/>
        <v>28.381649764084766</v>
      </c>
      <c r="AA145" s="38">
        <f t="shared" si="57"/>
        <v>28.795584495580474</v>
      </c>
      <c r="AB145" s="38">
        <f t="shared" si="57"/>
        <v>28.519746486173311</v>
      </c>
      <c r="AC145" s="38">
        <f t="shared" si="57"/>
        <v>28.358922025479202</v>
      </c>
      <c r="AD145" s="38">
        <f t="shared" si="57"/>
        <v>27.84632697217835</v>
      </c>
      <c r="AE145" s="38">
        <f t="shared" si="57"/>
        <v>31.807529135146186</v>
      </c>
      <c r="AF145" s="38">
        <f t="shared" si="57"/>
        <v>35.308591156014778</v>
      </c>
    </row>
    <row r="146" spans="1:32" ht="15" customHeight="1" x14ac:dyDescent="0.25">
      <c r="A146" s="3">
        <v>19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P146" s="38">
        <f t="shared" ref="P146:AF146" si="58">(P22*7)/2.2</f>
        <v>36.617925071729907</v>
      </c>
      <c r="Q146" s="38">
        <f t="shared" si="58"/>
        <v>33.989163386531942</v>
      </c>
      <c r="R146" s="38">
        <f t="shared" si="58"/>
        <v>34.911775007827707</v>
      </c>
      <c r="S146" s="38">
        <f t="shared" si="58"/>
        <v>31.201405412714571</v>
      </c>
      <c r="T146" s="38">
        <f t="shared" si="58"/>
        <v>30.235434466349083</v>
      </c>
      <c r="U146" s="38">
        <f t="shared" si="58"/>
        <v>30.955526574122189</v>
      </c>
      <c r="V146" s="38">
        <f t="shared" si="58"/>
        <v>29.598033632085365</v>
      </c>
      <c r="W146" s="38">
        <f t="shared" si="58"/>
        <v>28.922190822875752</v>
      </c>
      <c r="X146" s="38">
        <f t="shared" si="58"/>
        <v>27.998415034529604</v>
      </c>
      <c r="Y146" s="38">
        <f t="shared" si="58"/>
        <v>26.3827537924493</v>
      </c>
      <c r="Z146" s="38">
        <f t="shared" si="58"/>
        <v>26.596674005356906</v>
      </c>
      <c r="AA146" s="38">
        <f t="shared" si="58"/>
        <v>26.322027817789465</v>
      </c>
      <c r="AB146" s="38">
        <f t="shared" si="58"/>
        <v>26.647528290649191</v>
      </c>
      <c r="AC146" s="38">
        <f t="shared" si="58"/>
        <v>26.000340449931468</v>
      </c>
      <c r="AD146" s="38">
        <f t="shared" si="58"/>
        <v>28.617910672591695</v>
      </c>
      <c r="AE146" s="38">
        <f t="shared" si="58"/>
        <v>30.323139617054562</v>
      </c>
      <c r="AF146" s="38">
        <f t="shared" si="58"/>
        <v>35.870450642527423</v>
      </c>
    </row>
    <row r="147" spans="1:32" ht="15" customHeight="1" x14ac:dyDescent="0.25">
      <c r="A147" s="3">
        <v>20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P147" s="38">
        <f t="shared" ref="P147:AF147" si="59">(P23*7)/2.2</f>
        <v>35.63623616960362</v>
      </c>
      <c r="Q147" s="38">
        <f t="shared" si="59"/>
        <v>34.520301095809806</v>
      </c>
      <c r="R147" s="38">
        <f t="shared" si="59"/>
        <v>34.125487620132098</v>
      </c>
      <c r="S147" s="38">
        <f t="shared" si="59"/>
        <v>32.555142790805661</v>
      </c>
      <c r="T147" s="38">
        <f t="shared" si="59"/>
        <v>30.776500185618968</v>
      </c>
      <c r="U147" s="38">
        <f t="shared" si="59"/>
        <v>29.103930048522152</v>
      </c>
      <c r="V147" s="38">
        <f t="shared" si="59"/>
        <v>29.080819832627842</v>
      </c>
      <c r="W147" s="38">
        <f t="shared" si="59"/>
        <v>29.80091023214807</v>
      </c>
      <c r="X147" s="38">
        <f t="shared" si="59"/>
        <v>28.386891220774633</v>
      </c>
      <c r="Y147" s="38">
        <f t="shared" si="59"/>
        <v>27.632902980538027</v>
      </c>
      <c r="Z147" s="38">
        <f t="shared" si="59"/>
        <v>27.836484472272591</v>
      </c>
      <c r="AA147" s="38">
        <f t="shared" si="59"/>
        <v>28.445846675409598</v>
      </c>
      <c r="AB147" s="38">
        <f t="shared" si="59"/>
        <v>28.547126645864523</v>
      </c>
      <c r="AC147" s="38">
        <f t="shared" si="59"/>
        <v>27.752870379086691</v>
      </c>
      <c r="AD147" s="38">
        <f t="shared" si="59"/>
        <v>27.605670410693683</v>
      </c>
      <c r="AE147" s="38">
        <f t="shared" si="59"/>
        <v>30.177945323760451</v>
      </c>
      <c r="AF147" s="38">
        <f t="shared" si="59"/>
        <v>32.641479573644553</v>
      </c>
    </row>
    <row r="148" spans="1:32" ht="15" customHeight="1" x14ac:dyDescent="0.25">
      <c r="A148" s="3">
        <v>21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P148" s="38">
        <f t="shared" ref="P148:AF148" si="60">(P24*7)/2.2</f>
        <v>27.088126073499776</v>
      </c>
      <c r="Q148" s="38">
        <f t="shared" si="60"/>
        <v>29.990203701605306</v>
      </c>
      <c r="R148" s="38">
        <f t="shared" si="60"/>
        <v>30.895654892014953</v>
      </c>
      <c r="S148" s="38">
        <f t="shared" si="60"/>
        <v>29.787509002801851</v>
      </c>
      <c r="T148" s="38">
        <f t="shared" si="60"/>
        <v>29.127238107208637</v>
      </c>
      <c r="U148" s="38">
        <f t="shared" si="60"/>
        <v>31.178616298760012</v>
      </c>
      <c r="V148" s="38">
        <f t="shared" si="60"/>
        <v>30.393737894918814</v>
      </c>
      <c r="W148" s="38">
        <f t="shared" si="60"/>
        <v>29.852303310708461</v>
      </c>
      <c r="X148" s="38">
        <f t="shared" si="60"/>
        <v>29.63486046269221</v>
      </c>
      <c r="Y148" s="38">
        <f t="shared" si="60"/>
        <v>26.857996207169169</v>
      </c>
      <c r="Z148" s="38">
        <f t="shared" si="60"/>
        <v>26.901422707780377</v>
      </c>
      <c r="AA148" s="38">
        <f t="shared" si="60"/>
        <v>28.5297825462209</v>
      </c>
      <c r="AB148" s="38">
        <f t="shared" si="60"/>
        <v>28.980000306408087</v>
      </c>
      <c r="AC148" s="38">
        <f t="shared" si="60"/>
        <v>27.469676574118726</v>
      </c>
      <c r="AD148" s="38">
        <f t="shared" si="60"/>
        <v>28.156911581569116</v>
      </c>
      <c r="AE148" s="38">
        <f t="shared" si="60"/>
        <v>28.53748774597338</v>
      </c>
      <c r="AF148" s="38">
        <f t="shared" si="60"/>
        <v>31.090919425597988</v>
      </c>
    </row>
    <row r="149" spans="1:32" ht="15" customHeight="1" x14ac:dyDescent="0.25">
      <c r="A149" s="3">
        <v>22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P149" s="38">
        <f t="shared" ref="P149:AF149" si="61">(P25*7)/2.2</f>
        <v>41.241317175232687</v>
      </c>
      <c r="Q149" s="38">
        <f t="shared" si="61"/>
        <v>40.293624726013171</v>
      </c>
      <c r="R149" s="38">
        <f t="shared" si="61"/>
        <v>41.313371621017673</v>
      </c>
      <c r="S149" s="38">
        <f t="shared" si="61"/>
        <v>35.58424491095046</v>
      </c>
      <c r="T149" s="38">
        <f t="shared" si="61"/>
        <v>35.608666987288721</v>
      </c>
      <c r="U149" s="38">
        <f t="shared" si="61"/>
        <v>33.276814509691221</v>
      </c>
      <c r="V149" s="38">
        <f t="shared" si="61"/>
        <v>29.696246974358225</v>
      </c>
      <c r="W149" s="38">
        <f t="shared" si="61"/>
        <v>30.132856473436902</v>
      </c>
      <c r="X149" s="38">
        <f t="shared" si="61"/>
        <v>27.351022052984284</v>
      </c>
      <c r="Y149" s="38">
        <f t="shared" si="61"/>
        <v>27.87185938194326</v>
      </c>
      <c r="Z149" s="38">
        <f t="shared" si="61"/>
        <v>29.656163090224716</v>
      </c>
      <c r="AA149" s="38">
        <f t="shared" si="61"/>
        <v>30.175113466680042</v>
      </c>
      <c r="AB149" s="38">
        <f t="shared" si="61"/>
        <v>30.570012852386217</v>
      </c>
      <c r="AC149" s="38">
        <f t="shared" si="61"/>
        <v>29.856008854897368</v>
      </c>
      <c r="AD149" s="38">
        <f t="shared" si="61"/>
        <v>31.894210630589832</v>
      </c>
      <c r="AE149" s="38">
        <f t="shared" si="61"/>
        <v>24.132208931148391</v>
      </c>
      <c r="AF149" s="38">
        <f t="shared" si="61"/>
        <v>28.118761959724203</v>
      </c>
    </row>
    <row r="150" spans="1:32" ht="15" customHeight="1" x14ac:dyDescent="0.25">
      <c r="A150" s="3">
        <v>23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P150" s="38">
        <f t="shared" ref="P150:AF150" si="62">(P26*7)/2.2</f>
        <v>36.197489312541535</v>
      </c>
      <c r="Q150" s="38">
        <f t="shared" si="62"/>
        <v>35.887223858398301</v>
      </c>
      <c r="R150" s="38">
        <f t="shared" si="62"/>
        <v>36.074074737719158</v>
      </c>
      <c r="S150" s="38">
        <f t="shared" si="62"/>
        <v>33.626221387396861</v>
      </c>
      <c r="T150" s="38">
        <f t="shared" si="62"/>
        <v>32.500950251816725</v>
      </c>
      <c r="U150" s="38">
        <f t="shared" si="62"/>
        <v>31.255047978142414</v>
      </c>
      <c r="V150" s="38">
        <f t="shared" si="62"/>
        <v>30.165124770088124</v>
      </c>
      <c r="W150" s="38">
        <f t="shared" si="62"/>
        <v>30.35046254224336</v>
      </c>
      <c r="X150" s="38">
        <f t="shared" si="62"/>
        <v>28.505429114241849</v>
      </c>
      <c r="Y150" s="38">
        <f t="shared" si="62"/>
        <v>27.108984989990525</v>
      </c>
      <c r="Z150" s="38">
        <f t="shared" si="62"/>
        <v>27.350225117348405</v>
      </c>
      <c r="AA150" s="38">
        <f t="shared" si="62"/>
        <v>29.815984469417327</v>
      </c>
      <c r="AB150" s="38">
        <f t="shared" si="62"/>
        <v>30.522753036035102</v>
      </c>
      <c r="AC150" s="38">
        <f t="shared" si="62"/>
        <v>29.736791084190749</v>
      </c>
      <c r="AD150" s="38">
        <f t="shared" si="62"/>
        <v>30.174945558433947</v>
      </c>
      <c r="AE150" s="38">
        <f t="shared" si="62"/>
        <v>40.214611669949335</v>
      </c>
      <c r="AF150" s="38">
        <f t="shared" si="62"/>
        <v>46.886571948865715</v>
      </c>
    </row>
    <row r="151" spans="1:32" ht="15" customHeight="1" x14ac:dyDescent="0.25">
      <c r="A151" s="3">
        <v>24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P151" s="38">
        <f t="shared" ref="P151:AF151" si="63">(P27*7)/2.2</f>
        <v>17.223221048981042</v>
      </c>
      <c r="Q151" s="38">
        <f t="shared" si="63"/>
        <v>31.581288338491927</v>
      </c>
      <c r="R151" s="38">
        <f t="shared" si="63"/>
        <v>35.633610801599261</v>
      </c>
      <c r="S151" s="38">
        <f t="shared" si="63"/>
        <v>33.066788156976777</v>
      </c>
      <c r="T151" s="38">
        <f t="shared" si="63"/>
        <v>31.558593385553358</v>
      </c>
      <c r="U151" s="38">
        <f t="shared" si="63"/>
        <v>26.147960113789289</v>
      </c>
      <c r="V151" s="38">
        <f t="shared" si="63"/>
        <v>28.371522101565382</v>
      </c>
      <c r="W151" s="38">
        <f t="shared" si="63"/>
        <v>24.599016776094874</v>
      </c>
      <c r="X151" s="38">
        <f t="shared" si="63"/>
        <v>22.340129742224825</v>
      </c>
      <c r="Y151" s="38">
        <f t="shared" si="63"/>
        <v>22.194816313823161</v>
      </c>
      <c r="Z151" s="38">
        <f t="shared" si="63"/>
        <v>22.209511985821212</v>
      </c>
      <c r="AA151" s="38">
        <f t="shared" si="63"/>
        <v>35.208350869960952</v>
      </c>
      <c r="AB151" s="38">
        <f t="shared" si="63"/>
        <v>29.20440712783881</v>
      </c>
      <c r="AC151" s="38">
        <f t="shared" si="63"/>
        <v>24.945324625329466</v>
      </c>
      <c r="AD151" s="38">
        <f t="shared" si="63"/>
        <v>22.755796251129819</v>
      </c>
      <c r="AE151" s="38">
        <f t="shared" si="63"/>
        <v>28.303485360859121</v>
      </c>
      <c r="AF151" s="38">
        <f t="shared" si="63"/>
        <v>31.554790062325942</v>
      </c>
    </row>
    <row r="152" spans="1:32" ht="15" customHeight="1" x14ac:dyDescent="0.25">
      <c r="A152" s="3">
        <v>25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P152" s="38">
        <f t="shared" ref="P152:AF152" si="64">(P28*7)/2.2</f>
        <v>28.77072164469789</v>
      </c>
      <c r="Q152" s="38">
        <f t="shared" si="64"/>
        <v>26.522032586893069</v>
      </c>
      <c r="R152" s="38">
        <f t="shared" si="64"/>
        <v>27.503214386923496</v>
      </c>
      <c r="S152" s="38">
        <f t="shared" si="64"/>
        <v>28.759745993845399</v>
      </c>
      <c r="T152" s="38">
        <f t="shared" si="64"/>
        <v>25.221796152217959</v>
      </c>
      <c r="U152" s="38">
        <f t="shared" si="64"/>
        <v>27.861086187180408</v>
      </c>
      <c r="V152" s="38">
        <f t="shared" si="64"/>
        <v>26.468510794569784</v>
      </c>
      <c r="W152" s="38">
        <f t="shared" si="64"/>
        <v>26.215951153152577</v>
      </c>
      <c r="X152" s="38">
        <f t="shared" si="64"/>
        <v>25.833954080972333</v>
      </c>
      <c r="Y152" s="38">
        <f t="shared" si="64"/>
        <v>27.706588638886085</v>
      </c>
      <c r="Z152" s="38">
        <f t="shared" si="64"/>
        <v>26.778700838316333</v>
      </c>
      <c r="AA152" s="38">
        <f t="shared" si="64"/>
        <v>28.120051616244936</v>
      </c>
      <c r="AB152" s="38">
        <f t="shared" si="64"/>
        <v>26.056123036474357</v>
      </c>
      <c r="AC152" s="38">
        <f t="shared" si="64"/>
        <v>26.74762007907179</v>
      </c>
      <c r="AD152" s="38">
        <f t="shared" si="64"/>
        <v>26.400059686945145</v>
      </c>
      <c r="AE152" s="38">
        <f t="shared" si="64"/>
        <v>27.774332404390886</v>
      </c>
      <c r="AF152" s="38">
        <f t="shared" si="64"/>
        <v>30.513465229658156</v>
      </c>
    </row>
    <row r="153" spans="1:32" ht="15" customHeight="1" x14ac:dyDescent="0.25">
      <c r="A153" s="3">
        <v>26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P153" s="38">
        <f t="shared" ref="P153:AF153" si="65">(P29*7)/2.2</f>
        <v>33.368870263847434</v>
      </c>
      <c r="Q153" s="38">
        <f t="shared" si="65"/>
        <v>32.446757289625943</v>
      </c>
      <c r="R153" s="38">
        <f t="shared" si="65"/>
        <v>30.996186001317415</v>
      </c>
      <c r="S153" s="38">
        <f t="shared" si="65"/>
        <v>28.24848582374954</v>
      </c>
      <c r="T153" s="38">
        <f t="shared" si="65"/>
        <v>27.818838367604254</v>
      </c>
      <c r="U153" s="38">
        <f t="shared" si="65"/>
        <v>26.776247014359324</v>
      </c>
      <c r="V153" s="38">
        <f t="shared" si="65"/>
        <v>26.005691782842039</v>
      </c>
      <c r="W153" s="38">
        <f t="shared" si="65"/>
        <v>25.792716216929652</v>
      </c>
      <c r="X153" s="38">
        <f t="shared" si="65"/>
        <v>27.279444356842301</v>
      </c>
      <c r="Y153" s="38">
        <f t="shared" si="65"/>
        <v>25.082120278620241</v>
      </c>
      <c r="Z153" s="38">
        <f t="shared" si="65"/>
        <v>23.846848242535469</v>
      </c>
      <c r="AA153" s="38">
        <f t="shared" si="65"/>
        <v>25.1441336958028</v>
      </c>
      <c r="AB153" s="38">
        <f t="shared" si="65"/>
        <v>26.218562698911178</v>
      </c>
      <c r="AC153" s="38">
        <f t="shared" si="65"/>
        <v>25.060495029504356</v>
      </c>
      <c r="AD153" s="38">
        <f t="shared" si="65"/>
        <v>26.766869359208826</v>
      </c>
      <c r="AE153" s="38">
        <f t="shared" si="65"/>
        <v>27.26725967810658</v>
      </c>
      <c r="AF153" s="38">
        <f t="shared" si="65"/>
        <v>30.971288540778044</v>
      </c>
    </row>
    <row r="154" spans="1:32" ht="15" customHeight="1" x14ac:dyDescent="0.25">
      <c r="A154" s="3">
        <v>27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P154" s="38">
        <f t="shared" ref="P154:AF154" si="66">(P30*7)/2.2</f>
        <v>35.610123033630359</v>
      </c>
      <c r="Q154" s="38">
        <f t="shared" si="66"/>
        <v>34.542927190622635</v>
      </c>
      <c r="R154" s="38">
        <f t="shared" si="66"/>
        <v>33.820470532799298</v>
      </c>
      <c r="S154" s="38">
        <f t="shared" si="66"/>
        <v>33.569548298140418</v>
      </c>
      <c r="T154" s="38">
        <f t="shared" si="66"/>
        <v>33.754359112213187</v>
      </c>
      <c r="U154" s="38">
        <f t="shared" si="66"/>
        <v>28.876768955434361</v>
      </c>
      <c r="V154" s="38">
        <f t="shared" si="66"/>
        <v>28.531115335998344</v>
      </c>
      <c r="W154" s="38">
        <f t="shared" si="66"/>
        <v>27.530690767496406</v>
      </c>
      <c r="X154" s="38">
        <f t="shared" si="66"/>
        <v>27.58598197505513</v>
      </c>
      <c r="Y154" s="38">
        <f t="shared" si="66"/>
        <v>24.906639842707659</v>
      </c>
      <c r="Z154" s="38">
        <f t="shared" si="66"/>
        <v>24.110754442184614</v>
      </c>
      <c r="AA154" s="38">
        <f t="shared" si="66"/>
        <v>25.207666639782484</v>
      </c>
      <c r="AB154" s="38">
        <f t="shared" si="66"/>
        <v>27.041367060166646</v>
      </c>
      <c r="AC154" s="38">
        <f t="shared" si="66"/>
        <v>25.493825641494357</v>
      </c>
      <c r="AD154" s="38">
        <f t="shared" si="66"/>
        <v>25.534481021394516</v>
      </c>
      <c r="AE154" s="38">
        <f t="shared" si="66"/>
        <v>29.887994987925637</v>
      </c>
      <c r="AF154" s="38">
        <f t="shared" si="66"/>
        <v>32.724358031720136</v>
      </c>
    </row>
    <row r="155" spans="1:32" ht="15" customHeight="1" x14ac:dyDescent="0.25">
      <c r="A155" s="3">
        <v>28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P155" s="38">
        <f t="shared" ref="P155:AF155" si="67">(P31*7)/2.2</f>
        <v>31.990635492138999</v>
      </c>
      <c r="Q155" s="38">
        <f t="shared" si="67"/>
        <v>31.937449418790941</v>
      </c>
      <c r="R155" s="38">
        <f t="shared" si="67"/>
        <v>32.91720101905436</v>
      </c>
      <c r="S155" s="38">
        <f t="shared" si="67"/>
        <v>31.179040685199904</v>
      </c>
      <c r="T155" s="38">
        <f t="shared" si="67"/>
        <v>29.879013600881546</v>
      </c>
      <c r="U155" s="38">
        <f t="shared" si="67"/>
        <v>27.910482522072364</v>
      </c>
      <c r="V155" s="38">
        <f t="shared" si="67"/>
        <v>28.173790302308742</v>
      </c>
      <c r="W155" s="38">
        <f t="shared" si="67"/>
        <v>27.949437805961939</v>
      </c>
      <c r="X155" s="38">
        <f t="shared" si="67"/>
        <v>27.664844433067277</v>
      </c>
      <c r="Y155" s="38">
        <f t="shared" si="67"/>
        <v>26.455829825028538</v>
      </c>
      <c r="Z155" s="38">
        <f t="shared" si="67"/>
        <v>26.30144294754799</v>
      </c>
      <c r="AA155" s="38">
        <f t="shared" si="67"/>
        <v>27.778284768859294</v>
      </c>
      <c r="AB155" s="38">
        <f t="shared" si="67"/>
        <v>28.655072171018965</v>
      </c>
      <c r="AC155" s="38">
        <f t="shared" si="67"/>
        <v>28.992199421282347</v>
      </c>
      <c r="AD155" s="38">
        <f t="shared" si="67"/>
        <v>29.809091619648839</v>
      </c>
      <c r="AE155" s="38">
        <f t="shared" si="67"/>
        <v>29.783213815601652</v>
      </c>
      <c r="AF155" s="38">
        <f t="shared" si="67"/>
        <v>33.170316175453159</v>
      </c>
    </row>
    <row r="156" spans="1:32" ht="15" customHeight="1" x14ac:dyDescent="0.25">
      <c r="A156" s="3">
        <v>29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P156" s="38">
        <f t="shared" ref="P156:AF156" si="68">(P32*7)/2.2</f>
        <v>29.301472688427559</v>
      </c>
      <c r="Q156" s="38">
        <f t="shared" si="68"/>
        <v>28.474226232778907</v>
      </c>
      <c r="R156" s="38">
        <f t="shared" si="68"/>
        <v>29.291055975987483</v>
      </c>
      <c r="S156" s="38">
        <f t="shared" si="68"/>
        <v>27.28805684267752</v>
      </c>
      <c r="T156" s="38">
        <f t="shared" si="68"/>
        <v>25.286465162952922</v>
      </c>
      <c r="U156" s="38">
        <f t="shared" si="68"/>
        <v>22.901876583501522</v>
      </c>
      <c r="V156" s="38">
        <f t="shared" si="68"/>
        <v>23.278547650443578</v>
      </c>
      <c r="W156" s="38">
        <f t="shared" si="68"/>
        <v>24.395367715462758</v>
      </c>
      <c r="X156" s="38">
        <f t="shared" si="68"/>
        <v>23.842661359077425</v>
      </c>
      <c r="Y156" s="38">
        <f t="shared" si="68"/>
        <v>22.135036103231997</v>
      </c>
      <c r="Z156" s="38">
        <f t="shared" si="68"/>
        <v>22.162090585025933</v>
      </c>
      <c r="AA156" s="38">
        <f t="shared" si="68"/>
        <v>22.47675577953391</v>
      </c>
      <c r="AB156" s="38">
        <f t="shared" si="68"/>
        <v>23.193134441496561</v>
      </c>
      <c r="AC156" s="38">
        <f t="shared" si="68"/>
        <v>23.269228124594118</v>
      </c>
      <c r="AD156" s="38">
        <f t="shared" si="68"/>
        <v>23.003714971809298</v>
      </c>
      <c r="AE156" s="38">
        <f t="shared" si="68"/>
        <v>23.155289513065497</v>
      </c>
      <c r="AF156" s="38">
        <f t="shared" si="68"/>
        <v>22.681446078706351</v>
      </c>
    </row>
    <row r="157" spans="1:32" ht="15" customHeight="1" x14ac:dyDescent="0.25">
      <c r="A157" s="3">
        <v>30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P157" s="38">
        <f t="shared" ref="P157:AF157" si="69">(P33*7)/2.2</f>
        <v>39.461121268677495</v>
      </c>
      <c r="Q157" s="38">
        <f t="shared" si="69"/>
        <v>38.978035605767822</v>
      </c>
      <c r="R157" s="38">
        <f t="shared" si="69"/>
        <v>39.602408459168281</v>
      </c>
      <c r="S157" s="38">
        <f t="shared" si="69"/>
        <v>36.848989133454907</v>
      </c>
      <c r="T157" s="38">
        <f t="shared" si="69"/>
        <v>34.541913901301491</v>
      </c>
      <c r="U157" s="38">
        <f t="shared" si="69"/>
        <v>31.1489253447624</v>
      </c>
      <c r="V157" s="38">
        <f t="shared" si="69"/>
        <v>29.639571770469797</v>
      </c>
      <c r="W157" s="38">
        <f t="shared" si="69"/>
        <v>29.896719905138447</v>
      </c>
      <c r="X157" s="38">
        <f t="shared" si="69"/>
        <v>29.562695362344982</v>
      </c>
      <c r="Y157" s="38">
        <f t="shared" si="69"/>
        <v>28.427410272100616</v>
      </c>
      <c r="Z157" s="38">
        <f t="shared" si="69"/>
        <v>28.303567251578592</v>
      </c>
      <c r="AA157" s="38">
        <f t="shared" si="69"/>
        <v>29.005286272788517</v>
      </c>
      <c r="AB157" s="38">
        <f t="shared" si="69"/>
        <v>29.682674883530915</v>
      </c>
      <c r="AC157" s="38">
        <f t="shared" si="69"/>
        <v>29.135245059851705</v>
      </c>
      <c r="AD157" s="38">
        <f t="shared" si="69"/>
        <v>29.317205268835764</v>
      </c>
      <c r="AE157" s="38">
        <f t="shared" si="69"/>
        <v>31.313496574499155</v>
      </c>
      <c r="AF157" s="38">
        <f t="shared" si="69"/>
        <v>36.506843192502053</v>
      </c>
    </row>
    <row r="158" spans="1:32" ht="15" customHeight="1" x14ac:dyDescent="0.25">
      <c r="A158" s="3">
        <v>31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P158" s="38">
        <f t="shared" ref="P158:AF158" si="70">(P34*7)/2.2</f>
        <v>38.789832970701823</v>
      </c>
      <c r="Q158" s="38">
        <f t="shared" si="70"/>
        <v>36.144321039336923</v>
      </c>
      <c r="R158" s="38">
        <f t="shared" si="70"/>
        <v>35.669188371099885</v>
      </c>
      <c r="S158" s="38">
        <f t="shared" si="70"/>
        <v>34.391164564203351</v>
      </c>
      <c r="T158" s="38">
        <f t="shared" si="70"/>
        <v>31.861203577290638</v>
      </c>
      <c r="U158" s="38">
        <f t="shared" si="70"/>
        <v>30.98842407341327</v>
      </c>
      <c r="V158" s="38">
        <f t="shared" si="70"/>
        <v>30.117717062685042</v>
      </c>
      <c r="W158" s="38">
        <f t="shared" si="70"/>
        <v>28.938728724613469</v>
      </c>
      <c r="X158" s="38">
        <f t="shared" si="70"/>
        <v>27.657832671263776</v>
      </c>
      <c r="Y158" s="38">
        <f t="shared" si="70"/>
        <v>27.215007643331003</v>
      </c>
      <c r="Z158" s="38">
        <f t="shared" si="70"/>
        <v>27.446119154368485</v>
      </c>
      <c r="AA158" s="38">
        <f t="shared" si="70"/>
        <v>28.912866250443692</v>
      </c>
      <c r="AB158" s="38">
        <f t="shared" si="70"/>
        <v>30.832711726943629</v>
      </c>
      <c r="AC158" s="38">
        <f t="shared" si="70"/>
        <v>31.963974691960551</v>
      </c>
      <c r="AD158" s="38">
        <f t="shared" si="70"/>
        <v>31.542503231637109</v>
      </c>
      <c r="AE158" s="38">
        <f t="shared" si="70"/>
        <v>34.184005568030898</v>
      </c>
      <c r="AF158" s="38">
        <f t="shared" si="70"/>
        <v>39.341627275680999</v>
      </c>
    </row>
    <row r="159" spans="1:32" ht="15" customHeight="1" x14ac:dyDescent="0.25">
      <c r="A159" s="3">
        <v>32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P159" s="38">
        <f t="shared" ref="P159:AF159" si="71">(P35*7)/2.2</f>
        <v>32.765934451919698</v>
      </c>
      <c r="Q159" s="38">
        <f t="shared" si="71"/>
        <v>31.523324119916165</v>
      </c>
      <c r="R159" s="38">
        <f t="shared" si="71"/>
        <v>31.535639831295612</v>
      </c>
      <c r="S159" s="38">
        <f t="shared" si="71"/>
        <v>29.010365902836913</v>
      </c>
      <c r="T159" s="38">
        <f t="shared" si="71"/>
        <v>27.791141580846563</v>
      </c>
      <c r="U159" s="38">
        <f t="shared" si="71"/>
        <v>26.508388801495816</v>
      </c>
      <c r="V159" s="38">
        <f t="shared" si="71"/>
        <v>26.415396770419289</v>
      </c>
      <c r="W159" s="38">
        <f t="shared" si="71"/>
        <v>51.999569371864851</v>
      </c>
      <c r="X159" s="38">
        <f t="shared" si="71"/>
        <v>27.857427171471468</v>
      </c>
      <c r="Y159" s="38">
        <f t="shared" si="71"/>
        <v>28.271046654403882</v>
      </c>
      <c r="Z159" s="38">
        <f t="shared" si="71"/>
        <v>27.995344991857671</v>
      </c>
      <c r="AA159" s="38">
        <f t="shared" si="71"/>
        <v>29.085739137421207</v>
      </c>
      <c r="AB159" s="38">
        <f t="shared" si="71"/>
        <v>27.843821650120461</v>
      </c>
      <c r="AC159" s="38">
        <f t="shared" si="71"/>
        <v>27.209576238637815</v>
      </c>
      <c r="AD159" s="38">
        <f t="shared" si="71"/>
        <v>29.227865360204699</v>
      </c>
      <c r="AE159" s="38">
        <f t="shared" si="71"/>
        <v>23.188911643149527</v>
      </c>
      <c r="AF159" s="38">
        <f t="shared" si="71"/>
        <v>26.423808384865765</v>
      </c>
    </row>
    <row r="160" spans="1:32" ht="15" customHeight="1" x14ac:dyDescent="0.25">
      <c r="A160" s="3">
        <v>33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P160" s="38">
        <f t="shared" ref="P160:AF160" si="72">(P36*7)/2.2</f>
        <v>28.394250578821595</v>
      </c>
      <c r="Q160" s="38">
        <f t="shared" si="72"/>
        <v>27.69655822190429</v>
      </c>
      <c r="R160" s="38">
        <f t="shared" si="72"/>
        <v>24.581085885195471</v>
      </c>
      <c r="S160" s="38">
        <f t="shared" si="72"/>
        <v>23.502291937150577</v>
      </c>
      <c r="T160" s="38">
        <f t="shared" si="72"/>
        <v>23.363558400224129</v>
      </c>
      <c r="U160" s="38">
        <f t="shared" si="72"/>
        <v>26.947079293769857</v>
      </c>
      <c r="V160" s="38">
        <f t="shared" si="72"/>
        <v>24.6381642882452</v>
      </c>
      <c r="W160" s="38">
        <f t="shared" si="72"/>
        <v>25.945670424562241</v>
      </c>
      <c r="X160" s="38">
        <f t="shared" si="72"/>
        <v>25.568033345945818</v>
      </c>
      <c r="Y160" s="38">
        <f t="shared" si="72"/>
        <v>24.970268987310344</v>
      </c>
      <c r="Z160" s="38">
        <f t="shared" si="72"/>
        <v>24.656569916130913</v>
      </c>
      <c r="AA160" s="38">
        <f t="shared" si="72"/>
        <v>18.938885298615137</v>
      </c>
      <c r="AB160" s="38">
        <f t="shared" si="72"/>
        <v>22.686419140891338</v>
      </c>
      <c r="AC160" s="38">
        <f t="shared" si="72"/>
        <v>25.771709280991125</v>
      </c>
      <c r="AD160" s="38">
        <f t="shared" si="72"/>
        <v>26.07420045836254</v>
      </c>
      <c r="AE160" s="38">
        <f t="shared" si="72"/>
        <v>26.769438154702502</v>
      </c>
      <c r="AF160" s="38">
        <f t="shared" si="72"/>
        <v>29.613648908871035</v>
      </c>
    </row>
    <row r="161" spans="1:32" ht="15" customHeight="1" x14ac:dyDescent="0.25">
      <c r="A161" s="3">
        <v>34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P161" s="38">
        <f t="shared" ref="P161:AF161" si="73">(P37*7)/2.2</f>
        <v>31.692444589304298</v>
      </c>
      <c r="Q161" s="38">
        <f t="shared" si="73"/>
        <v>28.965850094110554</v>
      </c>
      <c r="R161" s="38">
        <f t="shared" si="73"/>
        <v>27.085677033272869</v>
      </c>
      <c r="S161" s="38">
        <f t="shared" si="73"/>
        <v>25.321751764217517</v>
      </c>
      <c r="T161" s="38">
        <f t="shared" si="73"/>
        <v>24.657988595833618</v>
      </c>
      <c r="U161" s="38">
        <f t="shared" si="73"/>
        <v>25.008930011081034</v>
      </c>
      <c r="V161" s="38">
        <f t="shared" si="73"/>
        <v>25.555174160843915</v>
      </c>
      <c r="W161" s="38">
        <f t="shared" si="73"/>
        <v>23.995880831497274</v>
      </c>
      <c r="X161" s="38">
        <f t="shared" si="73"/>
        <v>23.767669485045115</v>
      </c>
      <c r="Y161" s="38">
        <f t="shared" si="73"/>
        <v>23.704612475222156</v>
      </c>
      <c r="Z161" s="38">
        <f t="shared" si="73"/>
        <v>22.577304525377578</v>
      </c>
      <c r="AA161" s="38">
        <f t="shared" si="73"/>
        <v>23.550061864348841</v>
      </c>
      <c r="AB161" s="38">
        <f t="shared" si="73"/>
        <v>24.140149533386431</v>
      </c>
      <c r="AC161" s="38">
        <f t="shared" si="73"/>
        <v>25.889404124808625</v>
      </c>
      <c r="AD161" s="38">
        <f t="shared" si="73"/>
        <v>25.37952760395136</v>
      </c>
      <c r="AE161" s="38">
        <f t="shared" si="73"/>
        <v>26.118928692390526</v>
      </c>
      <c r="AF161" s="38">
        <f t="shared" si="73"/>
        <v>29.64767511609471</v>
      </c>
    </row>
    <row r="162" spans="1:32" ht="15" customHeight="1" x14ac:dyDescent="0.25">
      <c r="A162" s="3">
        <v>35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P162" s="38">
        <f t="shared" ref="P162:AF162" si="74">(P38*7)/2.2</f>
        <v>34.224882248498815</v>
      </c>
      <c r="Q162" s="38">
        <f t="shared" si="74"/>
        <v>33.237362036969209</v>
      </c>
      <c r="R162" s="38">
        <f t="shared" si="74"/>
        <v>34.63923035203721</v>
      </c>
      <c r="S162" s="38">
        <f t="shared" si="74"/>
        <v>33.551088538462693</v>
      </c>
      <c r="T162" s="38">
        <f t="shared" si="74"/>
        <v>31.646841585433933</v>
      </c>
      <c r="U162" s="38">
        <f t="shared" si="74"/>
        <v>29.1252259877615</v>
      </c>
      <c r="V162" s="38">
        <f t="shared" si="74"/>
        <v>28.618740285660778</v>
      </c>
      <c r="W162" s="38">
        <f t="shared" si="74"/>
        <v>27.7217579018895</v>
      </c>
      <c r="X162" s="38">
        <f t="shared" si="74"/>
        <v>28.662241165724712</v>
      </c>
      <c r="Y162" s="38">
        <f t="shared" si="74"/>
        <v>27.51813001431173</v>
      </c>
      <c r="Z162" s="38">
        <f t="shared" si="74"/>
        <v>27.364808165995456</v>
      </c>
      <c r="AA162" s="38">
        <f t="shared" si="74"/>
        <v>27.935618243182269</v>
      </c>
      <c r="AB162" s="38">
        <f t="shared" si="74"/>
        <v>28.841398583750774</v>
      </c>
      <c r="AC162" s="38">
        <f t="shared" si="74"/>
        <v>29.641894918884216</v>
      </c>
      <c r="AD162" s="38">
        <f t="shared" si="74"/>
        <v>29.097318464336617</v>
      </c>
      <c r="AE162" s="38">
        <f t="shared" si="74"/>
        <v>30.048792896447523</v>
      </c>
      <c r="AF162" s="38">
        <f t="shared" si="74"/>
        <v>32.702303530150658</v>
      </c>
    </row>
    <row r="163" spans="1:32" ht="15" customHeight="1" x14ac:dyDescent="0.25">
      <c r="A163" s="3" t="s">
        <v>1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P163" s="38">
        <f t="shared" ref="P163:AF163" si="75">(P39*7)/2.2</f>
        <v>34.332730580344773</v>
      </c>
      <c r="Q163" s="38">
        <f t="shared" si="75"/>
        <v>33.584067679320256</v>
      </c>
      <c r="R163" s="38">
        <f t="shared" si="75"/>
        <v>33.260761931954335</v>
      </c>
      <c r="S163" s="38">
        <f t="shared" si="75"/>
        <v>31.081531792320622</v>
      </c>
      <c r="T163" s="38">
        <f t="shared" si="75"/>
        <v>29.745513890025379</v>
      </c>
      <c r="U163" s="38">
        <f t="shared" si="75"/>
        <v>28.338412007080581</v>
      </c>
      <c r="V163" s="38">
        <f t="shared" si="75"/>
        <v>27.880769037854705</v>
      </c>
      <c r="W163" s="38">
        <f t="shared" si="75"/>
        <v>28.074017174422988</v>
      </c>
      <c r="X163" s="38">
        <f t="shared" si="75"/>
        <v>27.237967089542526</v>
      </c>
      <c r="Y163" s="38">
        <f t="shared" si="75"/>
        <v>26.039153822166334</v>
      </c>
      <c r="Z163" s="38">
        <f t="shared" si="75"/>
        <v>25.68296291804085</v>
      </c>
      <c r="AA163" s="38">
        <f t="shared" si="75"/>
        <v>26.215212811861591</v>
      </c>
      <c r="AB163" s="38">
        <f t="shared" si="75"/>
        <v>27.02402094598526</v>
      </c>
      <c r="AC163" s="38">
        <f t="shared" si="75"/>
        <v>26.562540983287672</v>
      </c>
      <c r="AD163" s="38">
        <f t="shared" si="75"/>
        <v>27.347214237622342</v>
      </c>
      <c r="AE163" s="38">
        <f t="shared" si="75"/>
        <v>28.296418164332945</v>
      </c>
      <c r="AF163" s="38">
        <f t="shared" si="75"/>
        <v>31.999679330698974</v>
      </c>
    </row>
    <row r="164" spans="1:32" ht="15" customHeight="1" x14ac:dyDescent="0.25">
      <c r="AC164" s="8">
        <f>1-(AC163/P163)</f>
        <v>0.22632017511317537</v>
      </c>
    </row>
    <row r="165" spans="1:32" ht="15" customHeight="1" x14ac:dyDescent="0.25">
      <c r="AC165" s="8">
        <f>AC164/17</f>
        <v>1.3312951477245609E-2</v>
      </c>
    </row>
    <row r="166" spans="1:32" ht="15" customHeight="1" x14ac:dyDescent="0.25">
      <c r="A166">
        <v>10.790286753822643</v>
      </c>
      <c r="B166">
        <v>2004</v>
      </c>
      <c r="D166" t="s">
        <v>48</v>
      </c>
    </row>
    <row r="167" spans="1:32" ht="15" customHeight="1" thickBot="1" x14ac:dyDescent="0.3">
      <c r="A167">
        <v>10.554992699214939</v>
      </c>
      <c r="B167">
        <v>2005</v>
      </c>
    </row>
    <row r="168" spans="1:32" ht="15" customHeight="1" x14ac:dyDescent="0.25">
      <c r="A168">
        <v>10.453382321471363</v>
      </c>
      <c r="B168">
        <v>2006</v>
      </c>
      <c r="D168" s="43" t="s">
        <v>49</v>
      </c>
      <c r="E168" s="43"/>
    </row>
    <row r="169" spans="1:32" ht="15" customHeight="1" x14ac:dyDescent="0.25">
      <c r="A169">
        <v>9.7684814204436243</v>
      </c>
      <c r="B169">
        <v>2007</v>
      </c>
      <c r="D169" t="s">
        <v>50</v>
      </c>
      <c r="E169">
        <v>0.61130959445695499</v>
      </c>
    </row>
    <row r="170" spans="1:32" ht="15" customHeight="1" x14ac:dyDescent="0.25">
      <c r="A170">
        <v>9.3485900797222623</v>
      </c>
      <c r="B170">
        <v>2008</v>
      </c>
      <c r="D170" t="s">
        <v>51</v>
      </c>
      <c r="E170">
        <v>0.37369942027512681</v>
      </c>
    </row>
    <row r="171" spans="1:32" ht="15" customHeight="1" x14ac:dyDescent="0.25">
      <c r="A171">
        <v>8.9063580593681841</v>
      </c>
      <c r="B171">
        <v>2009</v>
      </c>
      <c r="D171" t="s">
        <v>52</v>
      </c>
      <c r="E171">
        <v>0.33194604829346858</v>
      </c>
    </row>
    <row r="172" spans="1:32" ht="15" customHeight="1" x14ac:dyDescent="0.25">
      <c r="A172">
        <v>8.7625274118971941</v>
      </c>
      <c r="B172">
        <v>2010</v>
      </c>
      <c r="D172" t="s">
        <v>53</v>
      </c>
      <c r="E172">
        <v>0.74550561415957117</v>
      </c>
    </row>
    <row r="173" spans="1:32" ht="15" customHeight="1" thickBot="1" x14ac:dyDescent="0.3">
      <c r="A173">
        <v>8.823262540532939</v>
      </c>
      <c r="B173">
        <v>2011</v>
      </c>
      <c r="D173" s="41" t="s">
        <v>54</v>
      </c>
      <c r="E173" s="41">
        <v>17</v>
      </c>
    </row>
    <row r="174" spans="1:32" ht="15" customHeight="1" x14ac:dyDescent="0.25">
      <c r="A174">
        <v>8.5605039424276512</v>
      </c>
      <c r="B174">
        <v>2012</v>
      </c>
    </row>
    <row r="175" spans="1:32" ht="15" customHeight="1" thickBot="1" x14ac:dyDescent="0.3">
      <c r="A175">
        <v>8.1837340583951335</v>
      </c>
      <c r="B175">
        <v>2013</v>
      </c>
      <c r="D175" t="s">
        <v>55</v>
      </c>
    </row>
    <row r="176" spans="1:32" ht="15" customHeight="1" x14ac:dyDescent="0.25">
      <c r="A176">
        <v>8.071788345669983</v>
      </c>
      <c r="B176">
        <v>2014</v>
      </c>
      <c r="D176" s="42"/>
      <c r="E176" s="42" t="s">
        <v>60</v>
      </c>
      <c r="F176" s="42" t="s">
        <v>61</v>
      </c>
      <c r="G176" s="42" t="s">
        <v>62</v>
      </c>
      <c r="H176" s="42" t="s">
        <v>63</v>
      </c>
      <c r="I176" s="42" t="s">
        <v>64</v>
      </c>
    </row>
    <row r="177" spans="1:12" ht="15" customHeight="1" x14ac:dyDescent="0.25">
      <c r="A177">
        <v>8.2390668837279293</v>
      </c>
      <c r="B177">
        <v>2015</v>
      </c>
      <c r="D177" t="s">
        <v>56</v>
      </c>
      <c r="E177">
        <v>1</v>
      </c>
      <c r="F177">
        <v>4.9743083855447789</v>
      </c>
      <c r="G177">
        <v>4.9743083855447789</v>
      </c>
      <c r="H177">
        <v>8.9501614489792285</v>
      </c>
      <c r="I177">
        <v>9.1259804437849798E-3</v>
      </c>
    </row>
    <row r="178" spans="1:12" ht="15" customHeight="1" x14ac:dyDescent="0.25">
      <c r="A178">
        <v>8.4932637258810821</v>
      </c>
      <c r="B178">
        <v>2016</v>
      </c>
      <c r="D178" t="s">
        <v>57</v>
      </c>
      <c r="E178">
        <v>15</v>
      </c>
      <c r="F178">
        <v>8.3366793111515918</v>
      </c>
      <c r="G178">
        <v>0.55577862074343942</v>
      </c>
    </row>
    <row r="179" spans="1:12" ht="15" customHeight="1" thickBot="1" x14ac:dyDescent="0.3">
      <c r="A179">
        <v>7.9772940677548796</v>
      </c>
      <c r="B179">
        <v>2017</v>
      </c>
      <c r="D179" s="41" t="s">
        <v>58</v>
      </c>
      <c r="E179" s="41">
        <v>16</v>
      </c>
      <c r="F179" s="41">
        <v>13.310987696696371</v>
      </c>
      <c r="G179" s="41"/>
      <c r="H179" s="41"/>
      <c r="I179" s="41"/>
    </row>
    <row r="180" spans="1:12" ht="15" customHeight="1" thickBot="1" x14ac:dyDescent="0.3">
      <c r="A180">
        <v>8.5948387603955947</v>
      </c>
      <c r="B180">
        <v>2018</v>
      </c>
    </row>
    <row r="181" spans="1:12" ht="15" customHeight="1" x14ac:dyDescent="0.25">
      <c r="A181">
        <v>8.8931599945046411</v>
      </c>
      <c r="B181">
        <v>2019</v>
      </c>
      <c r="D181" s="42"/>
      <c r="E181" s="42" t="s">
        <v>65</v>
      </c>
      <c r="F181" s="42" t="s">
        <v>53</v>
      </c>
      <c r="G181" s="42" t="s">
        <v>66</v>
      </c>
      <c r="H181" s="42" t="s">
        <v>67</v>
      </c>
      <c r="I181" s="42" t="s">
        <v>68</v>
      </c>
      <c r="J181" s="42" t="s">
        <v>69</v>
      </c>
      <c r="K181" s="42" t="s">
        <v>70</v>
      </c>
      <c r="L181" s="42" t="s">
        <v>71</v>
      </c>
    </row>
    <row r="182" spans="1:12" ht="15" customHeight="1" x14ac:dyDescent="0.25">
      <c r="A182">
        <v>10.057042075362535</v>
      </c>
      <c r="B182">
        <v>2020</v>
      </c>
      <c r="D182" t="s">
        <v>59</v>
      </c>
      <c r="E182">
        <v>231.24614679117968</v>
      </c>
      <c r="F182">
        <v>74.259171671897803</v>
      </c>
      <c r="G182">
        <v>3.1140415599153672</v>
      </c>
      <c r="H182">
        <v>7.1102989311318705E-3</v>
      </c>
      <c r="I182">
        <v>72.966469077467849</v>
      </c>
      <c r="J182">
        <v>389.52582450489149</v>
      </c>
      <c r="K182">
        <v>72.966469077467849</v>
      </c>
      <c r="L182">
        <v>389.52582450489149</v>
      </c>
    </row>
    <row r="183" spans="1:12" ht="15" customHeight="1" thickBot="1" x14ac:dyDescent="0.3">
      <c r="D183" s="41" t="s">
        <v>72</v>
      </c>
      <c r="E183" s="41">
        <v>-0.11041708344958082</v>
      </c>
      <c r="F183" s="41">
        <v>3.6908027606770796E-2</v>
      </c>
      <c r="G183" s="41">
        <v>-2.9916820434296181</v>
      </c>
      <c r="H183" s="41">
        <v>9.1259804437850162E-3</v>
      </c>
      <c r="I183" s="41">
        <v>-0.18908468211954005</v>
      </c>
      <c r="J183" s="41">
        <v>-3.1749484779621598E-2</v>
      </c>
      <c r="K183" s="41">
        <v>-0.18908468211954005</v>
      </c>
      <c r="L183" s="41">
        <v>-3.1749484779621598E-2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163"/>
  <sheetViews>
    <sheetView topLeftCell="AE24" workbookViewId="0">
      <selection activeCell="AG40" sqref="AG40"/>
    </sheetView>
  </sheetViews>
  <sheetFormatPr defaultColWidth="15.140625" defaultRowHeight="15" customHeight="1" x14ac:dyDescent="0.25"/>
  <cols>
    <col min="1" max="44" width="7.5703125" customWidth="1"/>
  </cols>
  <sheetData>
    <row r="1" spans="1:34" ht="15" customHeight="1" x14ac:dyDescent="0.25">
      <c r="A1" t="s">
        <v>17</v>
      </c>
    </row>
    <row r="2" spans="1:34" ht="15" customHeight="1" x14ac:dyDescent="0.25">
      <c r="A2" t="s">
        <v>14</v>
      </c>
    </row>
    <row r="3" spans="1:34" ht="15" customHeight="1" x14ac:dyDescent="0.25"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3">
        <v>2015</v>
      </c>
      <c r="AB3" s="3">
        <v>2016</v>
      </c>
      <c r="AC3" s="29">
        <v>2017</v>
      </c>
      <c r="AD3" s="3">
        <v>2018</v>
      </c>
      <c r="AE3" s="3">
        <v>2019</v>
      </c>
      <c r="AF3" s="3">
        <v>2020</v>
      </c>
      <c r="AG3" s="3">
        <v>2021</v>
      </c>
      <c r="AH3" s="3"/>
    </row>
    <row r="4" spans="1:34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7">
        <f>'All Recyclables'!P4*2000/(HH!P4*365)</f>
        <v>1.9898736290933383</v>
      </c>
      <c r="Q4" s="7">
        <f>'All Recyclables'!Q4*2000/(HH!Q4*365)</f>
        <v>1.4378443997476882</v>
      </c>
      <c r="R4" s="7">
        <f>'All Recyclables'!R4*2000/(HH!R4*365)</f>
        <v>1.482234589041096</v>
      </c>
      <c r="S4" s="7">
        <f>'All Recyclables'!S4*2000/(HH!S4*365)</f>
        <v>1.4876215057837345</v>
      </c>
      <c r="T4" s="7">
        <f>'All Recyclables'!T4*2000/(HH!T4*365)</f>
        <v>1.840125447498447</v>
      </c>
      <c r="U4" s="7">
        <f>'All Recyclables'!U4*2000/(HH!U4*365)</f>
        <v>1.7445013166070005</v>
      </c>
      <c r="V4" s="7">
        <f>'All Recyclables'!V4*2000/(HH!V4*365)</f>
        <v>1.7542771219852953</v>
      </c>
      <c r="W4" s="7">
        <f>'All Recyclables'!W4*2000/(HH!W4*365)</f>
        <v>1.7200652991695649</v>
      </c>
      <c r="X4" s="7">
        <f>'All Recyclables'!X4*2000/(HH!X4*365)</f>
        <v>1.6544631497973312</v>
      </c>
      <c r="Y4" s="7">
        <f>'All Recyclables'!Y4*2000/(HH!Y4*365)</f>
        <v>1.610931311400962</v>
      </c>
      <c r="Z4" s="7">
        <f>'All Recyclables'!Z4*2000/(HH!Z4*365)</f>
        <v>1.9639957885773791</v>
      </c>
      <c r="AA4" s="7">
        <f>'All Recyclables'!AA4*2000/(HH!AA4*365)</f>
        <v>1.9536827648263695</v>
      </c>
      <c r="AB4" s="7">
        <f>'All Recyclables'!AB4*2000/(HH!AB4*365)</f>
        <v>2.068487233350099</v>
      </c>
      <c r="AC4" s="7">
        <f>'All Recyclables'!AC4*2000/(HH!AC4*365)</f>
        <v>2.0127297514354554</v>
      </c>
      <c r="AD4" s="7">
        <f>'All Recyclables'!AD4*2000/(HH!AD4*365)</f>
        <v>1.817936319257712</v>
      </c>
      <c r="AE4" s="7">
        <f>'All Recyclables'!AE4*2000/(HH!AE4*365)</f>
        <v>1.0533825876983189</v>
      </c>
      <c r="AF4" s="7">
        <f>'All Recyclables'!AF4*2000/(HH!AF4*365)</f>
        <v>1.0698768506987686</v>
      </c>
      <c r="AG4" s="7">
        <f>'All Recyclables'!AG4*2000/(HH!AG4*365)</f>
        <v>1.0427521479590076</v>
      </c>
      <c r="AH4" s="7"/>
    </row>
    <row r="5" spans="1:34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7">
        <f>'All Recyclables'!P5*2000/(HH!P5*365)</f>
        <v>2.3773860318886144</v>
      </c>
      <c r="Q5" s="7">
        <f>'All Recyclables'!Q5*2000/(HH!Q5*365)</f>
        <v>1.8735094452381622</v>
      </c>
      <c r="R5" s="7">
        <f>'All Recyclables'!R5*2000/(HH!R5*365)</f>
        <v>1.8723205442075164</v>
      </c>
      <c r="S5" s="7">
        <f>'All Recyclables'!S5*2000/(HH!S5*365)</f>
        <v>1.7926859931274037</v>
      </c>
      <c r="T5" s="7">
        <f>'All Recyclables'!T5*2000/(HH!T5*365)</f>
        <v>2.0159243083169591</v>
      </c>
      <c r="U5" s="7">
        <f>'All Recyclables'!U5*2000/(HH!U5*365)</f>
        <v>1.7715900295606926</v>
      </c>
      <c r="V5" s="7">
        <f>'All Recyclables'!V5*2000/(HH!V5*365)</f>
        <v>1.7847198261793971</v>
      </c>
      <c r="W5" s="7">
        <f>'All Recyclables'!W5*2000/(HH!W5*365)</f>
        <v>1.732203009207276</v>
      </c>
      <c r="X5" s="7">
        <f>'All Recyclables'!X5*2000/(HH!X5*365)</f>
        <v>1.6854180702148363</v>
      </c>
      <c r="Y5" s="7">
        <f>'All Recyclables'!Y5*2000/(HH!Y5*365)</f>
        <v>1.5925316559253166</v>
      </c>
      <c r="Z5" s="7">
        <f>'All Recyclables'!Z5*2000/(HH!Z5*365)</f>
        <v>1.9551903796710697</v>
      </c>
      <c r="AA5" s="7">
        <f>'All Recyclables'!AA5*2000/(HH!AA5*365)</f>
        <v>1.9389261619540639</v>
      </c>
      <c r="AB5" s="7">
        <f>'All Recyclables'!AB5*2000/(HH!AB5*365)</f>
        <v>1.9914278510799226</v>
      </c>
      <c r="AC5" s="7">
        <f>'All Recyclables'!AC5*2000/(HH!AC5*365)</f>
        <v>1.946187492398409</v>
      </c>
      <c r="AD5" s="7">
        <f>'All Recyclables'!AD5*2000/(HH!AD5*365)</f>
        <v>1.872551063887655</v>
      </c>
      <c r="AE5" s="7">
        <f>'All Recyclables'!AE5*2000/(HH!AE5*365)</f>
        <v>0.96420914937683955</v>
      </c>
      <c r="AF5" s="7">
        <f>'All Recyclables'!AF5*2000/(HH!AF5*365)</f>
        <v>1.219259892192599</v>
      </c>
      <c r="AG5" s="7">
        <f>'All Recyclables'!AG5*2000/(HH!AG5*365)</f>
        <v>1.0847278908472788</v>
      </c>
      <c r="AH5" s="7"/>
    </row>
    <row r="6" spans="1:34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7">
        <f>'All Recyclables'!P6*2000/(HH!P6*365)</f>
        <v>1.6683787952316658</v>
      </c>
      <c r="Q6" s="7">
        <f>'All Recyclables'!Q6*2000/(HH!Q6*365)</f>
        <v>1.6517674106715203</v>
      </c>
      <c r="R6" s="7">
        <f>'All Recyclables'!R6*2000/(HH!R6*365)</f>
        <v>1.6714338346116486</v>
      </c>
      <c r="S6" s="7">
        <f>'All Recyclables'!S6*2000/(HH!S6*365)</f>
        <v>1.7512045512179484</v>
      </c>
      <c r="T6" s="7">
        <f>'All Recyclables'!T6*2000/(HH!T6*365)</f>
        <v>1.6644407982600071</v>
      </c>
      <c r="U6" s="7">
        <f>'All Recyclables'!U6*2000/(HH!U6*365)</f>
        <v>1.415617296606573</v>
      </c>
      <c r="V6" s="7">
        <f>'All Recyclables'!V6*2000/(HH!V6*365)</f>
        <v>1.3875632235317628</v>
      </c>
      <c r="W6" s="7">
        <f>'All Recyclables'!W6*2000/(HH!W6*365)</f>
        <v>1.4336598990326741</v>
      </c>
      <c r="X6" s="7">
        <f>'All Recyclables'!X6*2000/(HH!X6*365)</f>
        <v>1.3990256843350843</v>
      </c>
      <c r="Y6" s="7">
        <f>'All Recyclables'!Y6*2000/(HH!Y6*365)</f>
        <v>1.3354727954314543</v>
      </c>
      <c r="Z6" s="7">
        <f>'All Recyclables'!Z6*2000/(HH!Z6*365)</f>
        <v>1.6434804754216716</v>
      </c>
      <c r="AA6" s="7">
        <f>'All Recyclables'!AA6*2000/(HH!AA6*365)</f>
        <v>1.5984943418701607</v>
      </c>
      <c r="AB6" s="7">
        <f>'All Recyclables'!AB6*2000/(HH!AB6*365)</f>
        <v>1.6363099434145598</v>
      </c>
      <c r="AC6" s="7">
        <f>'All Recyclables'!AC6*2000/(HH!AC6*365)</f>
        <v>1.5589529087803691</v>
      </c>
      <c r="AD6" s="7">
        <f>'All Recyclables'!AD6*2000/(HH!AD6*365)</f>
        <v>1.5522510206548932</v>
      </c>
      <c r="AE6" s="7">
        <f>'All Recyclables'!AE6*2000/(HH!AE6*365)</f>
        <v>0.87689813589003929</v>
      </c>
      <c r="AF6" s="7">
        <f>'All Recyclables'!AF6*2000/(HH!AF6*365)</f>
        <v>0.90601282128649219</v>
      </c>
      <c r="AG6" s="7">
        <f>'All Recyclables'!AG6*2000/(HH!AG6*365)</f>
        <v>0.79477121755801383</v>
      </c>
      <c r="AH6" s="7"/>
    </row>
    <row r="7" spans="1:34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>
        <f>'All Recyclables'!P7*2000/(HH!P7*365)</f>
        <v>1.194919804501962</v>
      </c>
      <c r="Q7" s="7">
        <f>'All Recyclables'!Q7*2000/(HH!Q7*365)</f>
        <v>1.0510036399315241</v>
      </c>
      <c r="R7" s="7">
        <f>'All Recyclables'!R7*2000/(HH!R7*365)</f>
        <v>1.0028560190173241</v>
      </c>
      <c r="S7" s="7">
        <f>'All Recyclables'!S7*2000/(HH!S7*365)</f>
        <v>1.0734298396939796</v>
      </c>
      <c r="T7" s="7">
        <f>'All Recyclables'!T7*2000/(HH!T7*365)</f>
        <v>1.1134703763296379</v>
      </c>
      <c r="U7" s="7">
        <f>'All Recyclables'!U7*2000/(HH!U7*365)</f>
        <v>1.0306860186997175</v>
      </c>
      <c r="V7" s="7">
        <f>'All Recyclables'!V7*2000/(HH!V7*365)</f>
        <v>0.97618043558106937</v>
      </c>
      <c r="W7" s="7">
        <f>'All Recyclables'!W7*2000/(HH!W7*365)</f>
        <v>0.98938934309151016</v>
      </c>
      <c r="X7" s="7">
        <f>'All Recyclables'!X7*2000/(HH!X7*365)</f>
        <v>1.0054230119306262</v>
      </c>
      <c r="Y7" s="7">
        <f>'All Recyclables'!Y7*2000/(HH!Y7*365)</f>
        <v>0.98296886855299026</v>
      </c>
      <c r="Z7" s="7">
        <f>'All Recyclables'!Z7*2000/(HH!Z7*365)</f>
        <v>1.2833697306597842</v>
      </c>
      <c r="AA7" s="7">
        <f>'All Recyclables'!AA7*2000/(HH!AA7*365)</f>
        <v>1.3189843298548558</v>
      </c>
      <c r="AB7" s="7">
        <f>'All Recyclables'!AB7*2000/(HH!AB7*365)</f>
        <v>1.3608439553264138</v>
      </c>
      <c r="AC7" s="7">
        <f>'All Recyclables'!AC7*2000/(HH!AC7*365)</f>
        <v>1.3446992436066754</v>
      </c>
      <c r="AD7" s="7">
        <f>'All Recyclables'!AD7*2000/(HH!AD7*365)</f>
        <v>1.3055401588935518</v>
      </c>
      <c r="AE7" s="7">
        <f>'All Recyclables'!AE7*2000/(HH!AE7*365)</f>
        <v>0.70091544365332015</v>
      </c>
      <c r="AF7" s="7">
        <f>'All Recyclables'!AF7*2000/(HH!AF7*365)</f>
        <v>0.761090742286889</v>
      </c>
      <c r="AG7" s="7">
        <f>'All Recyclables'!AG7*2000/(HH!AG7*365)</f>
        <v>0.69644112956744797</v>
      </c>
      <c r="AH7" s="7"/>
    </row>
    <row r="8" spans="1:34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7">
        <f>'All Recyclables'!P8*2000/(HH!P8*365)</f>
        <v>0.92914370221297304</v>
      </c>
      <c r="Q8" s="7">
        <f>'All Recyclables'!Q8*2000/(HH!Q8*365)</f>
        <v>0.91607455150358685</v>
      </c>
      <c r="R8" s="7">
        <f>'All Recyclables'!R8*2000/(HH!R8*365)</f>
        <v>0.87342223165619226</v>
      </c>
      <c r="S8" s="7">
        <f>'All Recyclables'!S8*2000/(HH!S8*365)</f>
        <v>0.89262090365549085</v>
      </c>
      <c r="T8" s="7">
        <f>'All Recyclables'!T8*2000/(HH!T8*365)</f>
        <v>0.99625165617910538</v>
      </c>
      <c r="U8" s="7">
        <f>'All Recyclables'!U8*2000/(HH!U8*365)</f>
        <v>0.84181155239829719</v>
      </c>
      <c r="V8" s="7">
        <f>'All Recyclables'!V8*2000/(HH!V8*365)</f>
        <v>0.8198549202513109</v>
      </c>
      <c r="W8" s="7">
        <f>'All Recyclables'!W8*2000/(HH!W8*365)</f>
        <v>0.82831727819248857</v>
      </c>
      <c r="X8" s="7">
        <f>'All Recyclables'!X8*2000/(HH!X8*365)</f>
        <v>0.82415953901589523</v>
      </c>
      <c r="Y8" s="7">
        <f>'All Recyclables'!Y8*2000/(HH!Y8*365)</f>
        <v>0.78572867503165644</v>
      </c>
      <c r="Z8" s="7">
        <f>'All Recyclables'!Z8*2000/(HH!Z8*365)</f>
        <v>1.0362388580577266</v>
      </c>
      <c r="AA8" s="7">
        <f>'All Recyclables'!AA8*2000/(HH!AA8*365)</f>
        <v>1.0457547772375806</v>
      </c>
      <c r="AB8" s="7">
        <f>'All Recyclables'!AB8*2000/(HH!AB8*365)</f>
        <v>1.1344051831845761</v>
      </c>
      <c r="AC8" s="7">
        <f>'All Recyclables'!AC8*2000/(HH!AC8*365)</f>
        <v>1.1475779518990878</v>
      </c>
      <c r="AD8" s="7">
        <f>'All Recyclables'!AD8*2000/(HH!AD8*365)</f>
        <v>1.5591425165614681</v>
      </c>
      <c r="AE8" s="7">
        <f>'All Recyclables'!AE8*2000/(HH!AE8*365)</f>
        <v>0.58871348082011776</v>
      </c>
      <c r="AF8" s="7">
        <f>'All Recyclables'!AF8*2000/(HH!AF8*365)</f>
        <v>0.75038171504118933</v>
      </c>
      <c r="AG8" s="7">
        <f>'All Recyclables'!AG8*2000/(HH!AG8*365)</f>
        <v>0.72001695712935909</v>
      </c>
      <c r="AH8" s="7"/>
    </row>
    <row r="9" spans="1:34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>
        <f>'All Recyclables'!P9*2000/(HH!P9*365)</f>
        <v>1.8885726625397279</v>
      </c>
      <c r="Q9" s="7">
        <f>'All Recyclables'!Q9*2000/(HH!Q9*365)</f>
        <v>1.7700800655585209</v>
      </c>
      <c r="R9" s="7">
        <f>'All Recyclables'!R9*2000/(HH!R9*365)</f>
        <v>1.7726779826056167</v>
      </c>
      <c r="S9" s="7">
        <f>'All Recyclables'!S9*2000/(HH!S9*365)</f>
        <v>1.7175278443146822</v>
      </c>
      <c r="T9" s="7">
        <f>'All Recyclables'!T9*2000/(HH!T9*365)</f>
        <v>1.7678512342002515</v>
      </c>
      <c r="U9" s="7">
        <f>'All Recyclables'!U9*2000/(HH!U9*365)</f>
        <v>1.5740931506849318</v>
      </c>
      <c r="V9" s="7">
        <f>'All Recyclables'!V9*2000/(HH!V9*365)</f>
        <v>1.5426765015806112</v>
      </c>
      <c r="W9" s="7">
        <f>'All Recyclables'!W9*2000/(HH!W9*365)</f>
        <v>1.525063136144486</v>
      </c>
      <c r="X9" s="7">
        <f>'All Recyclables'!X9*2000/(HH!X9*365)</f>
        <v>1.5104380935708346</v>
      </c>
      <c r="Y9" s="7">
        <f>'All Recyclables'!Y9*2000/(HH!Y9*365)</f>
        <v>1.4207820868207874</v>
      </c>
      <c r="Z9" s="7">
        <f>'All Recyclables'!Z9*2000/(HH!Z9*365)</f>
        <v>1.7930678259746688</v>
      </c>
      <c r="AA9" s="7">
        <f>'All Recyclables'!AA9*2000/(HH!AA9*365)</f>
        <v>1.8516874569526287</v>
      </c>
      <c r="AB9" s="7">
        <f>'All Recyclables'!AB9*2000/(HH!AB9*365)</f>
        <v>1.8348311665648722</v>
      </c>
      <c r="AC9" s="7">
        <f>'All Recyclables'!AC9*2000/(HH!AC9*365)</f>
        <v>1.8311975254087494</v>
      </c>
      <c r="AD9" s="7">
        <f>'All Recyclables'!AD9*2000/(HH!AD9*365)</f>
        <v>1.6999103827934963</v>
      </c>
      <c r="AE9" s="7">
        <f>'All Recyclables'!AE9*2000/(HH!AE9*365)</f>
        <v>1.0935487647816415</v>
      </c>
      <c r="AF9" s="7">
        <f>'All Recyclables'!AF9*2000/(HH!AF9*365)</f>
        <v>1.2624896141801061</v>
      </c>
      <c r="AG9" s="7">
        <f>'All Recyclables'!AG9*2000/(HH!AG9*365)</f>
        <v>1.2041170397334782</v>
      </c>
      <c r="AH9" s="7"/>
    </row>
    <row r="10" spans="1:34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7">
        <f>'All Recyclables'!P10*2000/(HH!P10*365)</f>
        <v>1.6298980567059573</v>
      </c>
      <c r="Q10" s="7">
        <f>'All Recyclables'!Q10*2000/(HH!Q10*365)</f>
        <v>1.5782148661647153</v>
      </c>
      <c r="R10" s="7">
        <f>'All Recyclables'!R10*2000/(HH!R10*365)</f>
        <v>1.7513304305757138</v>
      </c>
      <c r="S10" s="7">
        <f>'All Recyclables'!S10*2000/(HH!S10*365)</f>
        <v>1.6167432119874612</v>
      </c>
      <c r="T10" s="7">
        <f>'All Recyclables'!T10*2000/(HH!T10*365)</f>
        <v>1.6819028305200443</v>
      </c>
      <c r="U10" s="7">
        <f>'All Recyclables'!U10*2000/(HH!U10*365)</f>
        <v>1.6084723409613562</v>
      </c>
      <c r="V10" s="7">
        <f>'All Recyclables'!V10*2000/(HH!V10*365)</f>
        <v>1.5639633907920287</v>
      </c>
      <c r="W10" s="7">
        <f>'All Recyclables'!W10*2000/(HH!W10*365)</f>
        <v>1.5775823679155616</v>
      </c>
      <c r="X10" s="7">
        <f>'All Recyclables'!X10*2000/(HH!X10*365)</f>
        <v>1.5162741852937462</v>
      </c>
      <c r="Y10" s="7">
        <f>'All Recyclables'!Y10*2000/(HH!Y10*365)</f>
        <v>1.4537120957091436</v>
      </c>
      <c r="Z10" s="7">
        <f>'All Recyclables'!Z10*2000/(HH!Z10*365)</f>
        <v>1.8058739881509602</v>
      </c>
      <c r="AA10" s="7">
        <f>'All Recyclables'!AA10*2000/(HH!AA10*365)</f>
        <v>1.0855895701920453</v>
      </c>
      <c r="AB10" s="7">
        <f>'All Recyclables'!AB10*2000/(HH!AB10*365)</f>
        <v>1.775145726572418</v>
      </c>
      <c r="AC10" s="7">
        <f>'All Recyclables'!AC10*2000/(HH!AC10*365)</f>
        <v>1.8382669519739863</v>
      </c>
      <c r="AD10" s="7">
        <f>'All Recyclables'!AD10*2000/(HH!AD10*365)</f>
        <v>1.6191197901486447</v>
      </c>
      <c r="AE10" s="7">
        <f>'All Recyclables'!AE10*2000/(HH!AE10*365)</f>
        <v>0.88306268710877256</v>
      </c>
      <c r="AF10" s="7">
        <f>'All Recyclables'!AF10*2000/(HH!AF10*365)</f>
        <v>0.97456523851160981</v>
      </c>
      <c r="AG10" s="7">
        <f>'All Recyclables'!AG10*2000/(HH!AG10*365)</f>
        <v>0.98482603322095752</v>
      </c>
      <c r="AH10" s="7"/>
    </row>
    <row r="11" spans="1:34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7">
        <f>'All Recyclables'!P11*2000/(HH!P11*365)</f>
        <v>1.5397728295501592</v>
      </c>
      <c r="Q11" s="7">
        <f>'All Recyclables'!Q11*2000/(HH!Q11*365)</f>
        <v>2.1509676087746619</v>
      </c>
      <c r="R11" s="7">
        <f>'All Recyclables'!R11*2000/(HH!R11*365)</f>
        <v>1.9811789613442061</v>
      </c>
      <c r="S11" s="7">
        <f>'All Recyclables'!S11*2000/(HH!S11*365)</f>
        <v>1.9765728387996711</v>
      </c>
      <c r="T11" s="7">
        <f>'All Recyclables'!T11*2000/(HH!T11*365)</f>
        <v>1.9382309810794383</v>
      </c>
      <c r="U11" s="7">
        <f>'All Recyclables'!U11*2000/(HH!U11*365)</f>
        <v>1.6541866857359937</v>
      </c>
      <c r="V11" s="7">
        <f>'All Recyclables'!V11*2000/(HH!V11*365)</f>
        <v>1.8108999276197624</v>
      </c>
      <c r="W11" s="7">
        <f>'All Recyclables'!W11*2000/(HH!W11*365)</f>
        <v>1.9079284115931414</v>
      </c>
      <c r="X11" s="7">
        <f>'All Recyclables'!X11*2000/(HH!X11*365)</f>
        <v>1.9394442066210045</v>
      </c>
      <c r="Y11" s="7">
        <f>'All Recyclables'!Y11*2000/(HH!Y11*365)</f>
        <v>1.7846416656008082</v>
      </c>
      <c r="Z11" s="7">
        <f>'All Recyclables'!Z11*2000/(HH!Z11*365)</f>
        <v>1.8500066119357363</v>
      </c>
      <c r="AA11" s="7">
        <f>'All Recyclables'!AA11*2000/(HH!AA11*365)</f>
        <v>1.8675784227629957</v>
      </c>
      <c r="AB11" s="7">
        <f>'All Recyclables'!AB11*2000/(HH!AB11*365)</f>
        <v>1.8567809777358308</v>
      </c>
      <c r="AC11" s="7">
        <f>'All Recyclables'!AC11*2000/(HH!AC11*365)</f>
        <v>1.8204891965305765</v>
      </c>
      <c r="AD11" s="7">
        <f>'All Recyclables'!AD11*2000/(HH!AD11*365)</f>
        <v>1.685247063807346</v>
      </c>
      <c r="AE11" s="7">
        <f>'All Recyclables'!AE11*2000/(HH!AE11*365)</f>
        <v>0.84080052317246934</v>
      </c>
      <c r="AF11" s="7">
        <f>'All Recyclables'!AF11*2000/(HH!AF11*365)</f>
        <v>1.1350367645469595</v>
      </c>
      <c r="AG11" s="7">
        <f>'All Recyclables'!AG11*2000/(HH!AG11*365)</f>
        <v>0.93083250841845444</v>
      </c>
      <c r="AH11" s="7"/>
    </row>
    <row r="12" spans="1:34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">
        <f>'All Recyclables'!P12*2000/(HH!P12*365)</f>
        <v>3.0626906741640245</v>
      </c>
      <c r="Q12" s="7">
        <f>'All Recyclables'!Q12*2000/(HH!Q12*365)</f>
        <v>1.5512660855126608</v>
      </c>
      <c r="R12" s="7">
        <f>'All Recyclables'!R12*2000/(HH!R12*365)</f>
        <v>1.3901866925492097</v>
      </c>
      <c r="S12" s="7">
        <f>'All Recyclables'!S12*2000/(HH!S12*365)</f>
        <v>1.3746582652300405</v>
      </c>
      <c r="T12" s="7">
        <f>'All Recyclables'!T12*2000/(HH!T12*365)</f>
        <v>1.3729623835908829</v>
      </c>
      <c r="U12" s="7">
        <f>'All Recyclables'!U12*2000/(HH!U12*365)</f>
        <v>1.3366710212303223</v>
      </c>
      <c r="V12" s="7">
        <f>'All Recyclables'!V12*2000/(HH!V12*365)</f>
        <v>1.2680975908802301</v>
      </c>
      <c r="W12" s="7">
        <f>'All Recyclables'!W12*2000/(HH!W12*365)</f>
        <v>1.2343493697463677</v>
      </c>
      <c r="X12" s="7">
        <f>'All Recyclables'!X12*2000/(HH!X12*365)</f>
        <v>1.1829547609669278</v>
      </c>
      <c r="Y12" s="7">
        <f>'All Recyclables'!Y12*2000/(HH!Y12*365)</f>
        <v>1.0914692696136337</v>
      </c>
      <c r="Z12" s="7">
        <f>'All Recyclables'!Z12*2000/(HH!Z12*365)</f>
        <v>1.3398170756942434</v>
      </c>
      <c r="AA12" s="7">
        <f>'All Recyclables'!AA12*2000/(HH!AA12*365)</f>
        <v>1.4393179830953076</v>
      </c>
      <c r="AB12" s="7">
        <f>'All Recyclables'!AB12*2000/(HH!AB12*365)</f>
        <v>1.4965353941806243</v>
      </c>
      <c r="AC12" s="7">
        <f>'All Recyclables'!AC12*2000/(HH!AC12*365)</f>
        <v>1.3991691557661274</v>
      </c>
      <c r="AD12" s="7">
        <f>'All Recyclables'!AD12*2000/(HH!AD12*365)</f>
        <v>1.3951676189165003</v>
      </c>
      <c r="AE12" s="7">
        <f>'All Recyclables'!AE12*2000/(HH!AE12*365)</f>
        <v>0.78821079256851045</v>
      </c>
      <c r="AF12" s="7">
        <f>'All Recyclables'!AF12*2000/(HH!AF12*365)</f>
        <v>0.84411027568922303</v>
      </c>
      <c r="AG12" s="7">
        <f>'All Recyclables'!AG12*2000/(HH!AG12*365)</f>
        <v>0.83538961708445292</v>
      </c>
      <c r="AH12" s="7"/>
    </row>
    <row r="13" spans="1:34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7">
        <f>'All Recyclables'!P13*2000/(HH!P13*365)</f>
        <v>1.2932987782302852</v>
      </c>
      <c r="Q13" s="7">
        <f>'All Recyclables'!Q13*2000/(HH!Q13*365)</f>
        <v>1.2520557179199505</v>
      </c>
      <c r="R13" s="7">
        <f>'All Recyclables'!R13*2000/(HH!R13*365)</f>
        <v>1.2514147576838952</v>
      </c>
      <c r="S13" s="7">
        <f>'All Recyclables'!S13*2000/(HH!S13*365)</f>
        <v>1.246579931621578</v>
      </c>
      <c r="T13" s="7">
        <f>'All Recyclables'!T13*2000/(HH!T13*365)</f>
        <v>1.3077540021173526</v>
      </c>
      <c r="U13" s="7">
        <f>'All Recyclables'!U13*2000/(HH!U13*365)</f>
        <v>0.61977268049488876</v>
      </c>
      <c r="V13" s="7">
        <f>'All Recyclables'!V13*2000/(HH!V13*365)</f>
        <v>1.1317612393737244</v>
      </c>
      <c r="W13" s="7">
        <f>'All Recyclables'!W13*2000/(HH!W13*365)</f>
        <v>0.89323853185823687</v>
      </c>
      <c r="X13" s="7">
        <f>'All Recyclables'!X13*2000/(HH!X13*365)</f>
        <v>0.91167976419865526</v>
      </c>
      <c r="Y13" s="7">
        <f>'All Recyclables'!Y13*2000/(HH!Y13*365)</f>
        <v>0.83255351336159855</v>
      </c>
      <c r="Z13" s="7">
        <f>'All Recyclables'!Z13*2000/(HH!Z13*365)</f>
        <v>1.0710476533250231</v>
      </c>
      <c r="AA13" s="7">
        <f>'All Recyclables'!AA13*2000/(HH!AA13*365)</f>
        <v>1.2071752558521187</v>
      </c>
      <c r="AB13" s="7">
        <f>'All Recyclables'!AB13*2000/(HH!AB13*365)</f>
        <v>1.6611516337543735</v>
      </c>
      <c r="AC13" s="7">
        <f>'All Recyclables'!AC13*2000/(HH!AC13*365)</f>
        <v>1.6561586703055711</v>
      </c>
      <c r="AD13" s="7">
        <f>'All Recyclables'!AD13*2000/(HH!AD13*365)</f>
        <v>1.271313741259817</v>
      </c>
      <c r="AE13" s="7">
        <f>'All Recyclables'!AE13*2000/(HH!AE13*365)</f>
        <v>0.2093256059009484</v>
      </c>
      <c r="AF13" s="7">
        <f>'All Recyclables'!AF13*2000/(HH!AF13*365)</f>
        <v>0.24976188699617702</v>
      </c>
      <c r="AG13" s="7">
        <f>'All Recyclables'!AG13*2000/(HH!AG13*365)</f>
        <v>0.12763156740059498</v>
      </c>
      <c r="AH13" s="7"/>
    </row>
    <row r="14" spans="1:34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7">
        <f>'All Recyclables'!P14*2000/(HH!P14*365)</f>
        <v>1.7945000102688382</v>
      </c>
      <c r="Q14" s="7">
        <f>'All Recyclables'!Q14*2000/(HH!Q14*365)</f>
        <v>1.7028919330289194</v>
      </c>
      <c r="R14" s="7">
        <f>'All Recyclables'!R14*2000/(HH!R14*365)</f>
        <v>1.4681794371299892</v>
      </c>
      <c r="S14" s="7">
        <f>'All Recyclables'!S14*2000/(HH!S14*365)</f>
        <v>1.3907966711861237</v>
      </c>
      <c r="T14" s="7">
        <f>'All Recyclables'!T14*2000/(HH!T14*365)</f>
        <v>1.2350965329906238</v>
      </c>
      <c r="U14" s="7">
        <f>'All Recyclables'!U14*2000/(HH!U14*365)</f>
        <v>1.2674840854579499</v>
      </c>
      <c r="V14" s="7">
        <f>'All Recyclables'!V14*2000/(HH!V14*365)</f>
        <v>1.2256171100007884</v>
      </c>
      <c r="W14" s="7">
        <f>'All Recyclables'!W14*2000/(HH!W14*365)</f>
        <v>1.2511590587480124</v>
      </c>
      <c r="X14" s="7">
        <f>'All Recyclables'!X14*2000/(HH!X14*365)</f>
        <v>1.223755955609207</v>
      </c>
      <c r="Y14" s="7">
        <f>'All Recyclables'!Y14*2000/(HH!Y14*365)</f>
        <v>1.121752431266968</v>
      </c>
      <c r="Z14" s="7">
        <f>'All Recyclables'!Z14*2000/(HH!Z14*365)</f>
        <v>1.3866108030581938</v>
      </c>
      <c r="AA14" s="7">
        <f>'All Recyclables'!AA14*2000/(HH!AA14*365)</f>
        <v>1.4090886544998322</v>
      </c>
      <c r="AB14" s="7">
        <f>'All Recyclables'!AB14*2000/(HH!AB14*365)</f>
        <v>1.3943745071121885</v>
      </c>
      <c r="AC14" s="7">
        <f>'All Recyclables'!AC14*2000/(HH!AC14*365)</f>
        <v>1.4032638817612648</v>
      </c>
      <c r="AD14" s="7">
        <f>'All Recyclables'!AD14*2000/(HH!AD14*365)</f>
        <v>1.3096705199368539</v>
      </c>
      <c r="AE14" s="7">
        <f>'All Recyclables'!AE14*2000/(HH!AE14*365)</f>
        <v>0.20819651230326813</v>
      </c>
      <c r="AF14" s="7">
        <f>'All Recyclables'!AF14*2000/(HH!AF14*365)</f>
        <v>0.9056039850560399</v>
      </c>
      <c r="AG14" s="7">
        <f>'All Recyclables'!AG14*2000/(HH!AG14*365)</f>
        <v>0.68138944056854123</v>
      </c>
      <c r="AH14" s="7"/>
    </row>
    <row r="15" spans="1:34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7">
        <f>'All Recyclables'!P15*2000/(HH!P15*365)</f>
        <v>1.3718170286657279</v>
      </c>
      <c r="Q15" s="7">
        <f>'All Recyclables'!Q15*2000/(HH!Q15*365)</f>
        <v>1.2056764365504731</v>
      </c>
      <c r="R15" s="7">
        <f>'All Recyclables'!R15*2000/(HH!R15*365)</f>
        <v>1.2545993529949608</v>
      </c>
      <c r="S15" s="7">
        <f>'All Recyclables'!S15*2000/(HH!S15*365)</f>
        <v>1.3292344015149653</v>
      </c>
      <c r="T15" s="7">
        <f>'All Recyclables'!T15*2000/(HH!T15*365)</f>
        <v>1.3491512092809856</v>
      </c>
      <c r="U15" s="7">
        <f>'All Recyclables'!U15*2000/(HH!U15*365)</f>
        <v>1.2426754932162287</v>
      </c>
      <c r="V15" s="7">
        <f>'All Recyclables'!V15*2000/(HH!V15*365)</f>
        <v>1.0355574490397847</v>
      </c>
      <c r="W15" s="7">
        <f>'All Recyclables'!W15*2000/(HH!W15*365)</f>
        <v>0.96922723995543025</v>
      </c>
      <c r="X15" s="7">
        <f>'All Recyclables'!X15*2000/(HH!X15*365)</f>
        <v>0.90825522710886808</v>
      </c>
      <c r="Y15" s="7">
        <f>'All Recyclables'!Y15*2000/(HH!Y15*365)</f>
        <v>0.88142885868175336</v>
      </c>
      <c r="Z15" s="7">
        <f>'All Recyclables'!Z15*2000/(HH!Z15*365)</f>
        <v>1.214059655072713</v>
      </c>
      <c r="AA15" s="7">
        <f>'All Recyclables'!AA15*2000/(HH!AA15*365)</f>
        <v>1.3476667280955013</v>
      </c>
      <c r="AB15" s="7">
        <f>'All Recyclables'!AB15*2000/(HH!AB15*365)</f>
        <v>1.5116340040637084</v>
      </c>
      <c r="AC15" s="7">
        <f>'All Recyclables'!AC15*2000/(HH!AC15*365)</f>
        <v>1.5485143574430262</v>
      </c>
      <c r="AD15" s="7">
        <f>'All Recyclables'!AD15*2000/(HH!AD15*365)</f>
        <v>1.4406177121915849</v>
      </c>
      <c r="AE15" s="7">
        <f>'All Recyclables'!AE15*2000/(HH!AE15*365)</f>
        <v>0.62451300741485472</v>
      </c>
      <c r="AF15" s="7">
        <f>'All Recyclables'!AF15*2000/(HH!AF15*365)</f>
        <v>0.69275593208367503</v>
      </c>
      <c r="AG15" s="7">
        <f>'All Recyclables'!AG15*2000/(HH!AG15*365)</f>
        <v>0.59087699477474931</v>
      </c>
      <c r="AH15" s="7"/>
    </row>
    <row r="16" spans="1:34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7">
        <f>'All Recyclables'!P16*2000/(HH!P16*365)</f>
        <v>1.4283941877522421</v>
      </c>
      <c r="Q16" s="7">
        <f>'All Recyclables'!Q16*2000/(HH!Q16*365)</f>
        <v>1.2839799198395336</v>
      </c>
      <c r="R16" s="7">
        <f>'All Recyclables'!R16*2000/(HH!R16*365)</f>
        <v>1.2304959246302316</v>
      </c>
      <c r="S16" s="7">
        <f>'All Recyclables'!S16*2000/(HH!S16*365)</f>
        <v>1.2955333083628191</v>
      </c>
      <c r="T16" s="7">
        <f>'All Recyclables'!T16*2000/(HH!T16*365)</f>
        <v>1.2964063805821009</v>
      </c>
      <c r="U16" s="7">
        <f>'All Recyclables'!U16*2000/(HH!U16*365)</f>
        <v>1.1807129101413467</v>
      </c>
      <c r="V16" s="7">
        <f>'All Recyclables'!V16*2000/(HH!V16*365)</f>
        <v>1.1623788840628133</v>
      </c>
      <c r="W16" s="7">
        <f>'All Recyclables'!W16*2000/(HH!W16*365)</f>
        <v>1.1356062697017679</v>
      </c>
      <c r="X16" s="7">
        <f>'All Recyclables'!X16*2000/(HH!X16*365)</f>
        <v>1.117286366601435</v>
      </c>
      <c r="Y16" s="7">
        <f>'All Recyclables'!Y16*2000/(HH!Y16*365)</f>
        <v>1.044372177932954</v>
      </c>
      <c r="Z16" s="7">
        <f>'All Recyclables'!Z16*2000/(HH!Z16*365)</f>
        <v>1.3220921859682302</v>
      </c>
      <c r="AA16" s="7">
        <f>'All Recyclables'!AA16*2000/(HH!AA16*365)</f>
        <v>1.36107507687638</v>
      </c>
      <c r="AB16" s="7">
        <f>'All Recyclables'!AB16*2000/(HH!AB16*365)</f>
        <v>1.4201924744234438</v>
      </c>
      <c r="AC16" s="7">
        <f>'All Recyclables'!AC16*2000/(HH!AC16*365)</f>
        <v>1.4068566219324219</v>
      </c>
      <c r="AD16" s="7">
        <f>'All Recyclables'!AD16*2000/(HH!AD16*365)</f>
        <v>1.4080158255318118</v>
      </c>
      <c r="AE16" s="7">
        <f>'All Recyclables'!AE16*2000/(HH!AE16*365)</f>
        <v>0.7762787927476209</v>
      </c>
      <c r="AF16" s="7">
        <f>'All Recyclables'!AF16*2000/(HH!AF16*365)</f>
        <v>0.88907324256219344</v>
      </c>
      <c r="AG16" s="7">
        <f>'All Recyclables'!AG16*2000/(HH!AG16*365)</f>
        <v>0.81551451114353479</v>
      </c>
      <c r="AH16" s="7"/>
    </row>
    <row r="17" spans="1:34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7">
        <f>'All Recyclables'!P17*2000/(HH!P17*365)</f>
        <v>1.4242947294355637</v>
      </c>
      <c r="Q17" s="7">
        <f>'All Recyclables'!Q17*2000/(HH!Q17*365)</f>
        <v>1.3604736990643249</v>
      </c>
      <c r="R17" s="7">
        <f>'All Recyclables'!R17*2000/(HH!R17*365)</f>
        <v>1.366510013033438</v>
      </c>
      <c r="S17" s="7">
        <f>'All Recyclables'!S17*2000/(HH!S17*365)</f>
        <v>1.5441093736961538</v>
      </c>
      <c r="T17" s="7">
        <f>'All Recyclables'!T17*2000/(HH!T17*365)</f>
        <v>1.7442493118490738</v>
      </c>
      <c r="U17" s="7">
        <f>'All Recyclables'!U17*2000/(HH!U17*365)</f>
        <v>1.3587819391344651</v>
      </c>
      <c r="V17" s="7">
        <f>'All Recyclables'!V17*2000/(HH!V17*365)</f>
        <v>1.3181298787487925</v>
      </c>
      <c r="W17" s="7">
        <f>'All Recyclables'!W17*2000/(HH!W17*365)</f>
        <v>1.3009799994659403</v>
      </c>
      <c r="X17" s="7">
        <f>'All Recyclables'!X17*2000/(HH!X17*365)</f>
        <v>1.2141564963098548</v>
      </c>
      <c r="Y17" s="7">
        <f>'All Recyclables'!Y17*2000/(HH!Y17*365)</f>
        <v>1.1516362072169597</v>
      </c>
      <c r="Z17" s="7">
        <f>'All Recyclables'!Z17*2000/(HH!Z17*365)</f>
        <v>1.4224875570235491</v>
      </c>
      <c r="AA17" s="7">
        <f>'All Recyclables'!AA17*2000/(HH!AA17*365)</f>
        <v>1.4456759213484938</v>
      </c>
      <c r="AB17" s="7">
        <f>'All Recyclables'!AB17*2000/(HH!AB17*365)</f>
        <v>1.449041308107764</v>
      </c>
      <c r="AC17" s="7">
        <f>'All Recyclables'!AC17*2000/(HH!AC17*365)</f>
        <v>1.4447577477198363</v>
      </c>
      <c r="AD17" s="7">
        <f>'All Recyclables'!AD17*2000/(HH!AD17*365)</f>
        <v>1.4082604545571809</v>
      </c>
      <c r="AE17" s="7">
        <f>'All Recyclables'!AE17*2000/(HH!AE17*365)</f>
        <v>0.81799506560270863</v>
      </c>
      <c r="AF17" s="7">
        <f>'All Recyclables'!AF17*2000/(HH!AF17*365)</f>
        <v>0.85639398395377042</v>
      </c>
      <c r="AG17" s="7">
        <f>'All Recyclables'!AG17*2000/(HH!AG17*365)</f>
        <v>0.80190069781584672</v>
      </c>
      <c r="AH17" s="7"/>
    </row>
    <row r="18" spans="1:34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7">
        <f>'All Recyclables'!P18*2000/(HH!P18*365)</f>
        <v>1.5764067275019771</v>
      </c>
      <c r="Q18" s="7">
        <f>'All Recyclables'!Q18*2000/(HH!Q18*365)</f>
        <v>1.3312420681600663</v>
      </c>
      <c r="R18" s="7">
        <f>'All Recyclables'!R18*2000/(HH!R18*365)</f>
        <v>1.2105871319958468</v>
      </c>
      <c r="S18" s="7">
        <f>'All Recyclables'!S18*2000/(HH!S18*365)</f>
        <v>1.3196097512288845</v>
      </c>
      <c r="T18" s="7">
        <f>'All Recyclables'!T18*2000/(HH!T18*365)</f>
        <v>1.362148980378983</v>
      </c>
      <c r="U18" s="7">
        <f>'All Recyclables'!U18*2000/(HH!U18*365)</f>
        <v>1.6563558253290278</v>
      </c>
      <c r="V18" s="7">
        <f>'All Recyclables'!V18*2000/(HH!V18*365)</f>
        <v>1.1232133791742849</v>
      </c>
      <c r="W18" s="7">
        <f>'All Recyclables'!W18*2000/(HH!W18*365)</f>
        <v>1.352036705092996</v>
      </c>
      <c r="X18" s="7">
        <f>'All Recyclables'!X18*2000/(HH!X18*365)</f>
        <v>1.3930257796342937</v>
      </c>
      <c r="Y18" s="7">
        <f>'All Recyclables'!Y18*2000/(HH!Y18*365)</f>
        <v>1.3399546061845051</v>
      </c>
      <c r="Z18" s="7">
        <f>'All Recyclables'!Z18*2000/(HH!Z18*365)</f>
        <v>1.6024381712107627</v>
      </c>
      <c r="AA18" s="7">
        <f>'All Recyclables'!AA18*2000/(HH!AA18*365)</f>
        <v>1.5333998249506402</v>
      </c>
      <c r="AB18" s="7">
        <f>'All Recyclables'!AB18*2000/(HH!AB18*365)</f>
        <v>1.2168402798880125</v>
      </c>
      <c r="AC18" s="7">
        <f>'All Recyclables'!AC18*2000/(HH!AC18*365)</f>
        <v>1.3020283344711827</v>
      </c>
      <c r="AD18" s="7">
        <f>'All Recyclables'!AD18*2000/(HH!AD18*365)</f>
        <v>1.5496776677365243</v>
      </c>
      <c r="AE18" s="7">
        <f>'All Recyclables'!AE18*2000/(HH!AE18*365)</f>
        <v>0.79283516569659196</v>
      </c>
      <c r="AF18" s="7">
        <f>'All Recyclables'!AF18*2000/(HH!AF18*365)</f>
        <v>0.81213139741660645</v>
      </c>
      <c r="AG18" s="7">
        <f>'All Recyclables'!AG18*2000/(HH!AG18*365)</f>
        <v>0.75182706993058901</v>
      </c>
      <c r="AH18" s="7"/>
    </row>
    <row r="19" spans="1:34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7">
        <f>'All Recyclables'!P19*2000/(HH!P19*365)</f>
        <v>1.3466121563232645</v>
      </c>
      <c r="Q19" s="7">
        <f>'All Recyclables'!Q19*2000/(HH!Q19*365)</f>
        <v>1.2616372087739394</v>
      </c>
      <c r="R19" s="7">
        <f>'All Recyclables'!R19*2000/(HH!R19*365)</f>
        <v>1.1966058454883257</v>
      </c>
      <c r="S19" s="7">
        <f>'All Recyclables'!S19*2000/(HH!S19*365)</f>
        <v>1.202576431098612</v>
      </c>
      <c r="T19" s="7">
        <f>'All Recyclables'!T19*2000/(HH!T19*365)</f>
        <v>1.2923973960832602</v>
      </c>
      <c r="U19" s="7">
        <f>'All Recyclables'!U19*2000/(HH!U19*365)</f>
        <v>1.2456451605584724</v>
      </c>
      <c r="V19" s="7">
        <f>'All Recyclables'!V19*2000/(HH!V19*365)</f>
        <v>1.1778918700918528</v>
      </c>
      <c r="W19" s="7">
        <f>'All Recyclables'!W19*2000/(HH!W19*365)</f>
        <v>1.1842237367547495</v>
      </c>
      <c r="X19" s="7">
        <f>'All Recyclables'!X19*2000/(HH!X19*365)</f>
        <v>1.1426476777495689</v>
      </c>
      <c r="Y19" s="7">
        <f>'All Recyclables'!Y19*2000/(HH!Y19*365)</f>
        <v>1.1010613875156579</v>
      </c>
      <c r="Z19" s="7">
        <f>'All Recyclables'!Z19*2000/(HH!Z19*365)</f>
        <v>1.334718204066349</v>
      </c>
      <c r="AA19" s="7">
        <f>'All Recyclables'!AA19*2000/(HH!AA19*365)</f>
        <v>1.3678195216781952</v>
      </c>
      <c r="AB19" s="7">
        <f>'All Recyclables'!AB19*2000/(HH!AB19*365)</f>
        <v>1.422200542886694</v>
      </c>
      <c r="AC19" s="7">
        <f>'All Recyclables'!AC19*2000/(HH!AC19*365)</f>
        <v>1.4592382497759364</v>
      </c>
      <c r="AD19" s="7">
        <f>'All Recyclables'!AD19*2000/(HH!AD19*365)</f>
        <v>1.4441556164383562</v>
      </c>
      <c r="AE19" s="7">
        <f>'All Recyclables'!AE19*2000/(HH!AE19*365)</f>
        <v>0.80099090944525531</v>
      </c>
      <c r="AF19" s="7">
        <f>'All Recyclables'!AF19*2000/(HH!AF19*365)</f>
        <v>0.85002242848762988</v>
      </c>
      <c r="AG19" s="7">
        <f>'All Recyclables'!AG19*2000/(HH!AG19*365)</f>
        <v>0.80891337998715085</v>
      </c>
      <c r="AH19" s="7"/>
    </row>
    <row r="20" spans="1:34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7">
        <f>'All Recyclables'!P20*2000/(HH!P20*365)</f>
        <v>1.4899164717674573</v>
      </c>
      <c r="Q20" s="7">
        <f>'All Recyclables'!Q20*2000/(HH!Q20*365)</f>
        <v>1.4042062460420626</v>
      </c>
      <c r="R20" s="7">
        <f>'All Recyclables'!R20*2000/(HH!R20*365)</f>
        <v>1.2776202457499635</v>
      </c>
      <c r="S20" s="7">
        <f>'All Recyclables'!S20*2000/(HH!S20*365)</f>
        <v>1.2814808898118935</v>
      </c>
      <c r="T20" s="7">
        <f>'All Recyclables'!T20*2000/(HH!T20*365)</f>
        <v>1.3175283296712792</v>
      </c>
      <c r="U20" s="7">
        <f>'All Recyclables'!U20*2000/(HH!U20*365)</f>
        <v>1.208418672695837</v>
      </c>
      <c r="V20" s="7">
        <f>'All Recyclables'!V20*2000/(HH!V20*365)</f>
        <v>1.2289742149298781</v>
      </c>
      <c r="W20" s="7">
        <f>'All Recyclables'!W20*2000/(HH!W20*365)</f>
        <v>1.3141759006691112</v>
      </c>
      <c r="X20" s="7">
        <f>'All Recyclables'!X20*2000/(HH!X20*365)</f>
        <v>1.2629790522893236</v>
      </c>
      <c r="Y20" s="7">
        <f>'All Recyclables'!Y20*2000/(HH!Y20*365)</f>
        <v>1.1331041364920371</v>
      </c>
      <c r="Z20" s="7">
        <f>'All Recyclables'!Z20*2000/(HH!Z20*365)</f>
        <v>1.3916620431510756</v>
      </c>
      <c r="AA20" s="7">
        <f>'All Recyclables'!AA20*2000/(HH!AA20*365)</f>
        <v>1.4556931294003399</v>
      </c>
      <c r="AB20" s="7">
        <f>'All Recyclables'!AB20*2000/(HH!AB20*365)</f>
        <v>1.5084507557005638</v>
      </c>
      <c r="AC20" s="7">
        <f>'All Recyclables'!AC20*2000/(HH!AC20*365)</f>
        <v>1.4048699287220658</v>
      </c>
      <c r="AD20" s="7">
        <f>'All Recyclables'!AD20*2000/(HH!AD20*365)</f>
        <v>1.3118120037468486</v>
      </c>
      <c r="AE20" s="7">
        <f>'All Recyclables'!AE20*2000/(HH!AE20*365)</f>
        <v>0.7844873037471547</v>
      </c>
      <c r="AF20" s="7">
        <f>'All Recyclables'!AF20*2000/(HH!AF20*365)</f>
        <v>0.85641525688481601</v>
      </c>
      <c r="AG20" s="7">
        <f>'All Recyclables'!AG20*2000/(HH!AG20*365)</f>
        <v>0.77388742010184053</v>
      </c>
      <c r="AH20" s="7"/>
    </row>
    <row r="21" spans="1:34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7">
        <f>'All Recyclables'!P21*2000/(HH!P21*365)</f>
        <v>1.3803541263447294</v>
      </c>
      <c r="Q21" s="7">
        <f>'All Recyclables'!Q21*2000/(HH!Q21*365)</f>
        <v>1.3232630874499789</v>
      </c>
      <c r="R21" s="7">
        <f>'All Recyclables'!R21*2000/(HH!R21*365)</f>
        <v>1.3109939938609969</v>
      </c>
      <c r="S21" s="7">
        <f>'All Recyclables'!S21*2000/(HH!S21*365)</f>
        <v>1.4630286660929139</v>
      </c>
      <c r="T21" s="7">
        <f>'All Recyclables'!T21*2000/(HH!T21*365)</f>
        <v>1.4510964681254528</v>
      </c>
      <c r="U21" s="7">
        <f>'All Recyclables'!U21*2000/(HH!U21*365)</f>
        <v>1.2488261954473696</v>
      </c>
      <c r="V21" s="7">
        <f>'All Recyclables'!V21*2000/(HH!V21*365)</f>
        <v>1.2086930876325881</v>
      </c>
      <c r="W21" s="7">
        <f>'All Recyclables'!W21*2000/(HH!W21*365)</f>
        <v>1.2933882763485167</v>
      </c>
      <c r="X21" s="7">
        <f>'All Recyclables'!X21*2000/(HH!X21*365)</f>
        <v>1.2426335330067584</v>
      </c>
      <c r="Y21" s="7">
        <f>'All Recyclables'!Y21*2000/(HH!Y21*365)</f>
        <v>1.1255174553316076</v>
      </c>
      <c r="Z21" s="7">
        <f>'All Recyclables'!Z21*2000/(HH!Z21*365)</f>
        <v>1.4512456743500848</v>
      </c>
      <c r="AA21" s="7">
        <f>'All Recyclables'!AA21*2000/(HH!AA21*365)</f>
        <v>1.4551614242290336</v>
      </c>
      <c r="AB21" s="7">
        <f>'All Recyclables'!AB21*2000/(HH!AB21*365)</f>
        <v>1.4823795980977652</v>
      </c>
      <c r="AC21" s="7">
        <f>'All Recyclables'!AC21*2000/(HH!AC21*365)</f>
        <v>1.4182815850996005</v>
      </c>
      <c r="AD21" s="7">
        <f>'All Recyclables'!AD21*2000/(HH!AD21*365)</f>
        <v>1.3120966301880055</v>
      </c>
      <c r="AE21" s="7">
        <f>'All Recyclables'!AE21*2000/(HH!AE21*365)</f>
        <v>0.21957421795133916</v>
      </c>
      <c r="AF21" s="7">
        <f>'All Recyclables'!AF21*2000/(HH!AF21*365)</f>
        <v>0.20923049489565224</v>
      </c>
      <c r="AG21" s="7">
        <f>'All Recyclables'!AG21*2000/(HH!AG21*365)</f>
        <v>0.19211136890951275</v>
      </c>
      <c r="AH21" s="7"/>
    </row>
    <row r="22" spans="1:34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7">
        <f>'All Recyclables'!P22*2000/(HH!P22*365)</f>
        <v>0.90451994448132278</v>
      </c>
      <c r="Q22" s="7">
        <f>'All Recyclables'!Q22*2000/(HH!Q22*365)</f>
        <v>1.1948189458612328</v>
      </c>
      <c r="R22" s="7">
        <f>'All Recyclables'!R22*2000/(HH!R22*365)</f>
        <v>1.2708770369123685</v>
      </c>
      <c r="S22" s="7">
        <f>'All Recyclables'!S22*2000/(HH!S22*365)</f>
        <v>1.3692152676150948</v>
      </c>
      <c r="T22" s="7">
        <f>'All Recyclables'!T22*2000/(HH!T22*365)</f>
        <v>1.4539628822925854</v>
      </c>
      <c r="U22" s="7">
        <f>'All Recyclables'!U22*2000/(HH!U22*365)</f>
        <v>1.1566054243219597</v>
      </c>
      <c r="V22" s="7">
        <f>'All Recyclables'!V22*2000/(HH!V22*365)</f>
        <v>0.94366475825065199</v>
      </c>
      <c r="W22" s="7">
        <f>'All Recyclables'!W22*2000/(HH!W22*365)</f>
        <v>1.1930979978925185</v>
      </c>
      <c r="X22" s="7">
        <f>'All Recyclables'!X22*2000/(HH!X22*365)</f>
        <v>1.1088705814733213</v>
      </c>
      <c r="Y22" s="7">
        <f>'All Recyclables'!Y22*2000/(HH!Y22*365)</f>
        <v>1.0095592306054368</v>
      </c>
      <c r="Z22" s="7">
        <f>'All Recyclables'!Z22*2000/(HH!Z22*365)</f>
        <v>1.3007930486768788</v>
      </c>
      <c r="AA22" s="7">
        <f>'All Recyclables'!AA22*2000/(HH!AA22*365)</f>
        <v>1.2962313864348987</v>
      </c>
      <c r="AB22" s="7">
        <f>'All Recyclables'!AB22*2000/(HH!AB22*365)</f>
        <v>1.3649553305539011</v>
      </c>
      <c r="AC22" s="7">
        <f>'All Recyclables'!AC22*2000/(HH!AC22*365)</f>
        <v>1.3121401117853271</v>
      </c>
      <c r="AD22" s="7">
        <f>'All Recyclables'!AD22*2000/(HH!AD22*365)</f>
        <v>1.4428391460771073</v>
      </c>
      <c r="AE22" s="7">
        <f>'All Recyclables'!AE22*2000/(HH!AE22*365)</f>
        <v>0.7620509846068112</v>
      </c>
      <c r="AF22" s="7">
        <f>'All Recyclables'!AF22*2000/(HH!AF22*365)</f>
        <v>0.72563633169161379</v>
      </c>
      <c r="AG22" s="7">
        <f>'All Recyclables'!AG22*2000/(HH!AG22*365)</f>
        <v>0.61620041469798426</v>
      </c>
      <c r="AH22" s="7"/>
    </row>
    <row r="23" spans="1:34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7">
        <f>'All Recyclables'!P23*2000/(HH!P23*365)</f>
        <v>1.3942334442429027</v>
      </c>
      <c r="Q23" s="7">
        <f>'All Recyclables'!Q23*2000/(HH!Q23*365)</f>
        <v>1.1774172097353375</v>
      </c>
      <c r="R23" s="7">
        <f>'All Recyclables'!R23*2000/(HH!R23*365)</f>
        <v>1.1089804589815655</v>
      </c>
      <c r="S23" s="7">
        <f>'All Recyclables'!S23*2000/(HH!S23*365)</f>
        <v>1.0030183422335732</v>
      </c>
      <c r="T23" s="7">
        <f>'All Recyclables'!T23*2000/(HH!T23*365)</f>
        <v>1.0820204788718386</v>
      </c>
      <c r="U23" s="7">
        <f>'All Recyclables'!U23*2000/(HH!U23*365)</f>
        <v>1.1058369758022182</v>
      </c>
      <c r="V23" s="7">
        <f>'All Recyclables'!V23*2000/(HH!V23*365)</f>
        <v>1.1819123917747421</v>
      </c>
      <c r="W23" s="7">
        <f>'All Recyclables'!W23*2000/(HH!W23*365)</f>
        <v>1.1881747575494213</v>
      </c>
      <c r="X23" s="7">
        <f>'All Recyclables'!X23*2000/(HH!X23*365)</f>
        <v>1.1596922499530868</v>
      </c>
      <c r="Y23" s="7">
        <f>'All Recyclables'!Y23*2000/(HH!Y23*365)</f>
        <v>1.0798894566276318</v>
      </c>
      <c r="Z23" s="7">
        <f>'All Recyclables'!Z23*2000/(HH!Z23*365)</f>
        <v>1.4201429871518214</v>
      </c>
      <c r="AA23" s="7">
        <f>'All Recyclables'!AA23*2000/(HH!AA23*365)</f>
        <v>1.4540325979467206</v>
      </c>
      <c r="AB23" s="7">
        <f>'All Recyclables'!AB23*2000/(HH!AB23*365)</f>
        <v>1.4616746190549483</v>
      </c>
      <c r="AC23" s="7">
        <f>'All Recyclables'!AC23*2000/(HH!AC23*365)</f>
        <v>1.4374207895617439</v>
      </c>
      <c r="AD23" s="7">
        <f>'All Recyclables'!AD23*2000/(HH!AD23*365)</f>
        <v>1.3502579267726664</v>
      </c>
      <c r="AE23" s="7">
        <f>'All Recyclables'!AE23*2000/(HH!AE23*365)</f>
        <v>1.0512709535404279</v>
      </c>
      <c r="AF23" s="7">
        <f>'All Recyclables'!AF23*2000/(HH!AF23*365)</f>
        <v>0.87711569796139333</v>
      </c>
      <c r="AG23" s="7">
        <f>'All Recyclables'!AG23*2000/(HH!AG23*365)</f>
        <v>0.81502608253106579</v>
      </c>
      <c r="AH23" s="7"/>
    </row>
    <row r="24" spans="1:34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7">
        <f>'All Recyclables'!P24*2000/(HH!P24*365)</f>
        <v>1.3246173351062185</v>
      </c>
      <c r="Q24" s="7">
        <f>'All Recyclables'!Q24*2000/(HH!Q24*365)</f>
        <v>1.2265769388995658</v>
      </c>
      <c r="R24" s="7">
        <f>'All Recyclables'!R24*2000/(HH!R24*365)</f>
        <v>1.0952063955441282</v>
      </c>
      <c r="S24" s="7">
        <f>'All Recyclables'!S24*2000/(HH!S24*365)</f>
        <v>1.0567584164797013</v>
      </c>
      <c r="T24" s="7">
        <f>'All Recyclables'!T24*2000/(HH!T24*365)</f>
        <v>1.0724832784539167</v>
      </c>
      <c r="U24" s="7">
        <f>'All Recyclables'!U24*2000/(HH!U24*365)</f>
        <v>0.90060147729134943</v>
      </c>
      <c r="V24" s="7">
        <f>'All Recyclables'!V24*2000/(HH!V24*365)</f>
        <v>0.89362062909535778</v>
      </c>
      <c r="W24" s="7">
        <f>'All Recyclables'!W24*2000/(HH!W24*365)</f>
        <v>0.99297831806223347</v>
      </c>
      <c r="X24" s="7">
        <f>'All Recyclables'!X24*2000/(HH!X24*365)</f>
        <v>0.95967654335887997</v>
      </c>
      <c r="Y24" s="7">
        <f>'All Recyclables'!Y24*2000/(HH!Y24*365)</f>
        <v>0.91531859262206572</v>
      </c>
      <c r="Z24" s="7">
        <f>'All Recyclables'!Z24*2000/(HH!Z24*365)</f>
        <v>1.1882119833035454</v>
      </c>
      <c r="AA24" s="7">
        <f>'All Recyclables'!AA24*2000/(HH!AA24*365)</f>
        <v>1.2287701339756134</v>
      </c>
      <c r="AB24" s="7">
        <f>'All Recyclables'!AB24*2000/(HH!AB24*365)</f>
        <v>1.2667260514721814</v>
      </c>
      <c r="AC24" s="7">
        <f>'All Recyclables'!AC24*2000/(HH!AC24*365)</f>
        <v>1.2586903159395044</v>
      </c>
      <c r="AD24" s="7">
        <f>'All Recyclables'!AD24*2000/(HH!AD24*365)</f>
        <v>1.3298103964437993</v>
      </c>
      <c r="AE24" s="7">
        <f>'All Recyclables'!AE24*2000/(HH!AE24*365)</f>
        <v>0.73353146813331982</v>
      </c>
      <c r="AF24" s="7">
        <f>'All Recyclables'!AF24*2000/(HH!AF24*365)</f>
        <v>0.79411129426476434</v>
      </c>
      <c r="AG24" s="7">
        <f>'All Recyclables'!AG24*2000/(HH!AG24*365)</f>
        <v>0.79703186877496401</v>
      </c>
      <c r="AH24" s="7"/>
    </row>
    <row r="25" spans="1:34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7">
        <f>'All Recyclables'!P25*2000/(HH!P25*365)</f>
        <v>1.1693600585719894</v>
      </c>
      <c r="Q25" s="7">
        <f>'All Recyclables'!Q25*2000/(HH!Q25*365)</f>
        <v>1.092092770920928</v>
      </c>
      <c r="R25" s="7">
        <f>'All Recyclables'!R25*2000/(HH!R25*365)</f>
        <v>1.0430521098131913</v>
      </c>
      <c r="S25" s="7">
        <f>'All Recyclables'!S25*2000/(HH!S25*365)</f>
        <v>1.1943239216905845</v>
      </c>
      <c r="T25" s="7">
        <f>'All Recyclables'!T25*2000/(HH!T25*365)</f>
        <v>1.1751292536073392</v>
      </c>
      <c r="U25" s="7">
        <f>'All Recyclables'!U25*2000/(HH!U25*365)</f>
        <v>1.0968939736063024</v>
      </c>
      <c r="V25" s="7">
        <f>'All Recyclables'!V25*2000/(HH!V25*365)</f>
        <v>1.1679610385706125</v>
      </c>
      <c r="W25" s="7">
        <f>'All Recyclables'!W25*2000/(HH!W25*365)</f>
        <v>1.0336348502777835</v>
      </c>
      <c r="X25" s="7">
        <f>'All Recyclables'!X25*2000/(HH!X25*365)</f>
        <v>0.94865765432222304</v>
      </c>
      <c r="Y25" s="7">
        <f>'All Recyclables'!Y25*2000/(HH!Y25*365)</f>
        <v>0.88511254601412104</v>
      </c>
      <c r="Z25" s="7">
        <f>'All Recyclables'!Z25*2000/(HH!Z25*365)</f>
        <v>1.4859432909023831</v>
      </c>
      <c r="AA25" s="7">
        <f>'All Recyclables'!AA25*2000/(HH!AA25*365)</f>
        <v>1.349387481959059</v>
      </c>
      <c r="AB25" s="7">
        <f>'All Recyclables'!AB25*2000/(HH!AB25*365)</f>
        <v>1.4235001845773179</v>
      </c>
      <c r="AC25" s="7">
        <f>'All Recyclables'!AC25*2000/(HH!AC25*365)</f>
        <v>1.491375698915878</v>
      </c>
      <c r="AD25" s="7">
        <f>'All Recyclables'!AD25*2000/(HH!AD25*365)</f>
        <v>1.500330790784558</v>
      </c>
      <c r="AE25" s="7">
        <f>'All Recyclables'!AE25*2000/(HH!AE25*365)</f>
        <v>0.64137365065336793</v>
      </c>
      <c r="AF25" s="7">
        <f>'All Recyclables'!AF25*2000/(HH!AF25*365)</f>
        <v>0.71511622356928073</v>
      </c>
      <c r="AG25" s="7">
        <f>'All Recyclables'!AG25*2000/(HH!AG25*365)</f>
        <v>0.59092055365495055</v>
      </c>
      <c r="AH25" s="7"/>
    </row>
    <row r="26" spans="1:34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7">
        <f>'All Recyclables'!P26*2000/(HH!P26*365)</f>
        <v>0.73412237837198469</v>
      </c>
      <c r="Q26" s="7">
        <f>'All Recyclables'!Q26*2000/(HH!Q26*365)</f>
        <v>0.66544035433212867</v>
      </c>
      <c r="R26" s="7">
        <f>'All Recyclables'!R26*2000/(HH!R26*365)</f>
        <v>0.71058300130932439</v>
      </c>
      <c r="S26" s="7">
        <f>'All Recyclables'!S26*2000/(HH!S26*365)</f>
        <v>0.77566161689428648</v>
      </c>
      <c r="T26" s="7">
        <f>'All Recyclables'!T26*2000/(HH!T26*365)</f>
        <v>0.70762502063046706</v>
      </c>
      <c r="U26" s="7">
        <f>'All Recyclables'!U26*2000/(HH!U26*365)</f>
        <v>0.70001725268279213</v>
      </c>
      <c r="V26" s="7">
        <f>'All Recyclables'!V26*2000/(HH!V26*365)</f>
        <v>0.8144782716117166</v>
      </c>
      <c r="W26" s="7">
        <f>'All Recyclables'!W26*2000/(HH!W26*365)</f>
        <v>0.91905604234371363</v>
      </c>
      <c r="X26" s="7">
        <f>'All Recyclables'!X26*2000/(HH!X26*365)</f>
        <v>0.95862931259532025</v>
      </c>
      <c r="Y26" s="7">
        <f>'All Recyclables'!Y26*2000/(HH!Y26*365)</f>
        <v>0.9016525541274224</v>
      </c>
      <c r="Z26" s="7">
        <f>'All Recyclables'!Z26*2000/(HH!Z26*365)</f>
        <v>0.92457850368809269</v>
      </c>
      <c r="AA26" s="7">
        <f>'All Recyclables'!AA26*2000/(HH!AA26*365)</f>
        <v>0.96079074727257818</v>
      </c>
      <c r="AB26" s="7">
        <f>'All Recyclables'!AB26*2000/(HH!AB26*365)</f>
        <v>0.99957661262786979</v>
      </c>
      <c r="AC26" s="7">
        <f>'All Recyclables'!AC26*2000/(HH!AC26*365)</f>
        <v>1.0047266625216444</v>
      </c>
      <c r="AD26" s="7">
        <f>'All Recyclables'!AD26*2000/(HH!AD26*365)</f>
        <v>1.0949314402541273</v>
      </c>
      <c r="AE26" s="7">
        <f>'All Recyclables'!AE26*2000/(HH!AE26*365)</f>
        <v>0.28355430409224058</v>
      </c>
      <c r="AF26" s="7">
        <f>'All Recyclables'!AF26*2000/(HH!AF26*365)</f>
        <v>0.34641869146418697</v>
      </c>
      <c r="AG26" s="7">
        <f>'All Recyclables'!AG26*2000/(HH!AG26*365)</f>
        <v>0.46165315441244992</v>
      </c>
      <c r="AH26" s="7"/>
    </row>
    <row r="27" spans="1:34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7">
        <f>'All Recyclables'!P27*2000/(HH!P27*365)</f>
        <v>0.75613517928686813</v>
      </c>
      <c r="Q27" s="7">
        <f>'All Recyclables'!Q27*2000/(HH!Q27*365)</f>
        <v>1.1758293666654556</v>
      </c>
      <c r="R27" s="7">
        <f>'All Recyclables'!R27*2000/(HH!R27*365)</f>
        <v>1.1878875270367699</v>
      </c>
      <c r="S27" s="7">
        <f>'All Recyclables'!S27*2000/(HH!S27*365)</f>
        <v>1.3206268378397763</v>
      </c>
      <c r="T27" s="7">
        <f>'All Recyclables'!T27*2000/(HH!T27*365)</f>
        <v>1.2671277497657401</v>
      </c>
      <c r="U27" s="7">
        <f>'All Recyclables'!U27*2000/(HH!U27*365)</f>
        <v>1.4273669575137478</v>
      </c>
      <c r="V27" s="7">
        <f>'All Recyclables'!V27*2000/(HH!V27*365)</f>
        <v>1.6274508054080588</v>
      </c>
      <c r="W27" s="7">
        <f>'All Recyclables'!W27*2000/(HH!W27*365)</f>
        <v>1.4452054794520548</v>
      </c>
      <c r="X27" s="7">
        <f>'All Recyclables'!X27*2000/(HH!X27*365)</f>
        <v>1.4841077983704898</v>
      </c>
      <c r="Y27" s="7">
        <f>'All Recyclables'!Y27*2000/(HH!Y27*365)</f>
        <v>1.4041780821917809</v>
      </c>
      <c r="Z27" s="7">
        <f>'All Recyclables'!Z27*2000/(HH!Z27*365)</f>
        <v>1.9711154115927088</v>
      </c>
      <c r="AA27" s="7">
        <f>'All Recyclables'!AA27*2000/(HH!AA27*365)</f>
        <v>2.1338363952612953</v>
      </c>
      <c r="AB27" s="7">
        <f>'All Recyclables'!AB27*2000/(HH!AB27*365)</f>
        <v>1.9092358598933599</v>
      </c>
      <c r="AC27" s="7">
        <f>'All Recyclables'!AC27*2000/(HH!AC27*365)</f>
        <v>1.4933799326098331</v>
      </c>
      <c r="AD27" s="7">
        <f>'All Recyclables'!AD27*2000/(HH!AD27*365)</f>
        <v>1.3329599090602064</v>
      </c>
      <c r="AE27" s="7">
        <f>'All Recyclables'!AE27*2000/(HH!AE27*365)</f>
        <v>1.0728983288162519</v>
      </c>
      <c r="AF27" s="7">
        <f>'All Recyclables'!AF27*2000/(HH!AF27*365)</f>
        <v>1.1383921273743749</v>
      </c>
      <c r="AG27" s="7">
        <f>'All Recyclables'!AG27*2000/(HH!AG27*365)</f>
        <v>0.8832837479975153</v>
      </c>
      <c r="AH27" s="7"/>
    </row>
    <row r="28" spans="1:34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7">
        <f>'All Recyclables'!P28*2000/(HH!P28*365)</f>
        <v>1.1872571730842896</v>
      </c>
      <c r="Q28" s="7">
        <f>'All Recyclables'!Q28*2000/(HH!Q28*365)</f>
        <v>1.1697257091416646</v>
      </c>
      <c r="R28" s="7">
        <f>'All Recyclables'!R28*2000/(HH!R28*365)</f>
        <v>1.1783635150893657</v>
      </c>
      <c r="S28" s="7">
        <f>'All Recyclables'!S28*2000/(HH!S28*365)</f>
        <v>1.2694214876033059</v>
      </c>
      <c r="T28" s="7">
        <f>'All Recyclables'!T28*2000/(HH!T28*365)</f>
        <v>1.2643428726434289</v>
      </c>
      <c r="U28" s="7">
        <f>'All Recyclables'!U28*2000/(HH!U28*365)</f>
        <v>0.79258811099773352</v>
      </c>
      <c r="V28" s="7">
        <f>'All Recyclables'!V28*2000/(HH!V28*365)</f>
        <v>0.88216469951027954</v>
      </c>
      <c r="W28" s="7">
        <f>'All Recyclables'!W28*2000/(HH!W28*365)</f>
        <v>0.87157816715853964</v>
      </c>
      <c r="X28" s="7">
        <f>'All Recyclables'!X28*2000/(HH!X28*365)</f>
        <v>0.95994359653444095</v>
      </c>
      <c r="Y28" s="7">
        <f>'All Recyclables'!Y28*2000/(HH!Y28*365)</f>
        <v>1.2251835859699269</v>
      </c>
      <c r="Z28" s="7">
        <f>'All Recyclables'!Z28*2000/(HH!Z28*365)</f>
        <v>1.2936419281295524</v>
      </c>
      <c r="AA28" s="7">
        <f>'All Recyclables'!AA28*2000/(HH!AA28*365)</f>
        <v>1.2237623226818484</v>
      </c>
      <c r="AB28" s="7">
        <f>'All Recyclables'!AB28*2000/(HH!AB28*365)</f>
        <v>1.2569383403877448</v>
      </c>
      <c r="AC28" s="7">
        <f>'All Recyclables'!AC28*2000/(HH!AC28*365)</f>
        <v>1.3370703178843593</v>
      </c>
      <c r="AD28" s="7">
        <f>'All Recyclables'!AD28*2000/(HH!AD28*365)</f>
        <v>1.3195735875743209</v>
      </c>
      <c r="AE28" s="7">
        <f>'All Recyclables'!AE28*2000/(HH!AE28*365)</f>
        <v>0.82287727928894472</v>
      </c>
      <c r="AF28" s="7">
        <f>'All Recyclables'!AF28*2000/(HH!AF28*365)</f>
        <v>0.71645402168804717</v>
      </c>
      <c r="AG28" s="7">
        <f>'All Recyclables'!AG28*2000/(HH!AG28*365)</f>
        <v>1.1090104708170021</v>
      </c>
      <c r="AH28" s="7"/>
    </row>
    <row r="29" spans="1:34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7">
        <f>'All Recyclables'!P29*2000/(HH!P29*365)</f>
        <v>1.5394651011089371</v>
      </c>
      <c r="Q29" s="7">
        <f>'All Recyclables'!Q29*2000/(HH!Q29*365)</f>
        <v>1.4421234598510988</v>
      </c>
      <c r="R29" s="7">
        <f>'All Recyclables'!R29*2000/(HH!R29*365)</f>
        <v>1.357190665298291</v>
      </c>
      <c r="S29" s="7">
        <f>'All Recyclables'!S29*2000/(HH!S29*365)</f>
        <v>1.3579344889804945</v>
      </c>
      <c r="T29" s="7">
        <f>'All Recyclables'!T29*2000/(HH!T29*365)</f>
        <v>1.3852372126741395</v>
      </c>
      <c r="U29" s="7">
        <f>'All Recyclables'!U29*2000/(HH!U29*365)</f>
        <v>1.1958893863792381</v>
      </c>
      <c r="V29" s="7">
        <f>'All Recyclables'!V29*2000/(HH!V29*365)</f>
        <v>1.2098280064681328</v>
      </c>
      <c r="W29" s="7">
        <f>'All Recyclables'!W29*2000/(HH!W29*365)</f>
        <v>1.2772452430567418</v>
      </c>
      <c r="X29" s="7">
        <f>'All Recyclables'!X29*2000/(HH!X29*365)</f>
        <v>1.2163236318441932</v>
      </c>
      <c r="Y29" s="7">
        <f>'All Recyclables'!Y29*2000/(HH!Y29*365)</f>
        <v>1.1339319656551092</v>
      </c>
      <c r="Z29" s="7">
        <f>'All Recyclables'!Z29*2000/(HH!Z29*365)</f>
        <v>1.3730222193091697</v>
      </c>
      <c r="AA29" s="7">
        <f>'All Recyclables'!AA29*2000/(HH!AA29*365)</f>
        <v>1.452579959828264</v>
      </c>
      <c r="AB29" s="7">
        <f>'All Recyclables'!AB29*2000/(HH!AB29*365)</f>
        <v>1.5018252342469163</v>
      </c>
      <c r="AC29" s="7">
        <f>'All Recyclables'!AC29*2000/(HH!AC29*365)</f>
        <v>1.5273750888908231</v>
      </c>
      <c r="AD29" s="7">
        <f>'All Recyclables'!AD29*2000/(HH!AD29*365)</f>
        <v>1.5613466852880873</v>
      </c>
      <c r="AE29" s="7">
        <f>'All Recyclables'!AE29*2000/(HH!AE29*365)</f>
        <v>0.8561462680372981</v>
      </c>
      <c r="AF29" s="7">
        <f>'All Recyclables'!AF29*2000/(HH!AF29*365)</f>
        <v>0.86320802880038994</v>
      </c>
      <c r="AG29" s="7">
        <f>'All Recyclables'!AG29*2000/(HH!AG29*365)</f>
        <v>0.76809752950702048</v>
      </c>
      <c r="AH29" s="7"/>
    </row>
    <row r="30" spans="1:34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7">
        <f>'All Recyclables'!P30*2000/(HH!P30*365)</f>
        <v>1.5211027815287641</v>
      </c>
      <c r="Q30" s="7">
        <f>'All Recyclables'!Q30*2000/(HH!Q30*365)</f>
        <v>1.4433461994500367</v>
      </c>
      <c r="R30" s="7">
        <f>'All Recyclables'!R30*2000/(HH!R30*365)</f>
        <v>1.3395693708805252</v>
      </c>
      <c r="S30" s="7">
        <f>'All Recyclables'!S30*2000/(HH!S30*365)</f>
        <v>1.4785166857763563</v>
      </c>
      <c r="T30" s="7">
        <f>'All Recyclables'!T30*2000/(HH!T30*365)</f>
        <v>1.5248325387725545</v>
      </c>
      <c r="U30" s="7">
        <f>'All Recyclables'!U30*2000/(HH!U30*365)</f>
        <v>1.4044536873778699</v>
      </c>
      <c r="V30" s="7">
        <f>'All Recyclables'!V30*2000/(HH!V30*365)</f>
        <v>1.3340663368150998</v>
      </c>
      <c r="W30" s="7">
        <f>'All Recyclables'!W30*2000/(HH!W30*365)</f>
        <v>1.4077190415218583</v>
      </c>
      <c r="X30" s="7">
        <f>'All Recyclables'!X30*2000/(HH!X30*365)</f>
        <v>1.2843242376567023</v>
      </c>
      <c r="Y30" s="7">
        <f>'All Recyclables'!Y30*2000/(HH!Y30*365)</f>
        <v>1.0076520211619218</v>
      </c>
      <c r="Z30" s="7">
        <f>'All Recyclables'!Z30*2000/(HH!Z30*365)</f>
        <v>1.3917914644485052</v>
      </c>
      <c r="AA30" s="7">
        <f>'All Recyclables'!AA30*2000/(HH!AA30*365)</f>
        <v>1.4959926619851736</v>
      </c>
      <c r="AB30" s="7">
        <f>'All Recyclables'!AB30*2000/(HH!AB30*365)</f>
        <v>1.6116908345761947</v>
      </c>
      <c r="AC30" s="7">
        <f>'All Recyclables'!AC30*2000/(HH!AC30*365)</f>
        <v>1.5705281271449425</v>
      </c>
      <c r="AD30" s="7">
        <f>'All Recyclables'!AD30*2000/(HH!AD30*365)</f>
        <v>1.5238729960954196</v>
      </c>
      <c r="AE30" s="7">
        <f>'All Recyclables'!AE30*2000/(HH!AE30*365)</f>
        <v>1.2211087940420986</v>
      </c>
      <c r="AF30" s="7">
        <f>'All Recyclables'!AF30*2000/(HH!AF30*365)</f>
        <v>1.049352731276044</v>
      </c>
      <c r="AG30" s="7">
        <f>'All Recyclables'!AG30*2000/(HH!AG30*365)</f>
        <v>0.85613540197461213</v>
      </c>
      <c r="AH30" s="7"/>
    </row>
    <row r="31" spans="1:34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>
        <f>'All Recyclables'!P31*2000/(HH!P31*365)</f>
        <v>1.038393614404306</v>
      </c>
      <c r="Q31" s="7">
        <f>'All Recyclables'!Q31*2000/(HH!Q31*365)</f>
        <v>1.0356455070673305</v>
      </c>
      <c r="R31" s="7">
        <f>'All Recyclables'!R31*2000/(HH!R31*365)</f>
        <v>0.97711021577580826</v>
      </c>
      <c r="S31" s="7">
        <f>'All Recyclables'!S31*2000/(HH!S31*365)</f>
        <v>1.0214318999156953</v>
      </c>
      <c r="T31" s="7">
        <f>'All Recyclables'!T31*2000/(HH!T31*365)</f>
        <v>0.99832701986708117</v>
      </c>
      <c r="U31" s="7">
        <f>'All Recyclables'!U31*2000/(HH!U31*365)</f>
        <v>0.86423464814775619</v>
      </c>
      <c r="V31" s="7">
        <f>'All Recyclables'!V31*2000/(HH!V31*365)</f>
        <v>0.85143555585300323</v>
      </c>
      <c r="W31" s="7">
        <f>'All Recyclables'!W31*2000/(HH!W31*365)</f>
        <v>0.9259060705669907</v>
      </c>
      <c r="X31" s="7">
        <f>'All Recyclables'!X31*2000/(HH!X31*365)</f>
        <v>0.90234043228041483</v>
      </c>
      <c r="Y31" s="7">
        <f>'All Recyclables'!Y31*2000/(HH!Y31*365)</f>
        <v>0.81102063685377712</v>
      </c>
      <c r="Z31" s="7">
        <f>'All Recyclables'!Z31*2000/(HH!Z31*365)</f>
        <v>1.0527327753836671</v>
      </c>
      <c r="AA31" s="7">
        <f>'All Recyclables'!AA31*2000/(HH!AA31*365)</f>
        <v>1.1081214558165764</v>
      </c>
      <c r="AB31" s="7">
        <f>'All Recyclables'!AB31*2000/(HH!AB31*365)</f>
        <v>1.2000992198663327</v>
      </c>
      <c r="AC31" s="7">
        <f>'All Recyclables'!AC31*2000/(HH!AC31*365)</f>
        <v>1.2099763910701693</v>
      </c>
      <c r="AD31" s="7">
        <f>'All Recyclables'!AD31*2000/(HH!AD31*365)</f>
        <v>1.182588364830101</v>
      </c>
      <c r="AE31" s="7">
        <f>'All Recyclables'!AE31*2000/(HH!AE31*365)</f>
        <v>1.0163942217921949</v>
      </c>
      <c r="AF31" s="7">
        <f>'All Recyclables'!AF31*2000/(HH!AF31*365)</f>
        <v>1.1587709284627095</v>
      </c>
      <c r="AG31" s="7">
        <f>'All Recyclables'!AG31*2000/(HH!AG31*365)</f>
        <v>1.0144655091092327</v>
      </c>
      <c r="AH31" s="7"/>
    </row>
    <row r="32" spans="1:34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7">
        <f>'All Recyclables'!P32*2000/(HH!P32*365)</f>
        <v>1.617264223774215</v>
      </c>
      <c r="Q32" s="7">
        <f>'All Recyclables'!Q32*2000/(HH!Q32*365)</f>
        <v>1.5809366707308328</v>
      </c>
      <c r="R32" s="7">
        <f>'All Recyclables'!R32*2000/(HH!R32*365)</f>
        <v>1.5238847910080786</v>
      </c>
      <c r="S32" s="7">
        <f>'All Recyclables'!S32*2000/(HH!S32*365)</f>
        <v>1.6303803629789304</v>
      </c>
      <c r="T32" s="7">
        <f>'All Recyclables'!T32*2000/(HH!T32*365)</f>
        <v>1.6322271934218939</v>
      </c>
      <c r="U32" s="7">
        <f>'All Recyclables'!U32*2000/(HH!U32*365)</f>
        <v>1.4559883196633314</v>
      </c>
      <c r="V32" s="7">
        <f>'All Recyclables'!V32*2000/(HH!V32*365)</f>
        <v>1.4606839879568712</v>
      </c>
      <c r="W32" s="7">
        <f>'All Recyclables'!W32*2000/(HH!W32*365)</f>
        <v>1.1464646897865003</v>
      </c>
      <c r="X32" s="7">
        <f>'All Recyclables'!X32*2000/(HH!X32*365)</f>
        <v>1.1094347386287655</v>
      </c>
      <c r="Y32" s="7">
        <f>'All Recyclables'!Y32*2000/(HH!Y32*365)</f>
        <v>1.2932504625106536</v>
      </c>
      <c r="Z32" s="7">
        <f>'All Recyclables'!Z32*2000/(HH!Z32*365)</f>
        <v>1.544870172176966</v>
      </c>
      <c r="AA32" s="7">
        <f>'All Recyclables'!AA32*2000/(HH!AA32*365)</f>
        <v>1.5820765586992702</v>
      </c>
      <c r="AB32" s="7">
        <f>'All Recyclables'!AB32*2000/(HH!AB32*365)</f>
        <v>1.7602314302731219</v>
      </c>
      <c r="AC32" s="7">
        <f>'All Recyclables'!AC32*2000/(HH!AC32*365)</f>
        <v>1.6740230271451382</v>
      </c>
      <c r="AD32" s="7">
        <f>'All Recyclables'!AD32*2000/(HH!AD32*365)</f>
        <v>1.6428777857597001</v>
      </c>
      <c r="AE32" s="7">
        <f>'All Recyclables'!AE32*2000/(HH!AE32*365)</f>
        <v>0.8438224604910457</v>
      </c>
      <c r="AF32" s="7">
        <f>'All Recyclables'!AF32*2000/(HH!AF32*365)</f>
        <v>0.88122094697437159</v>
      </c>
      <c r="AG32" s="7">
        <f>'All Recyclables'!AG32*2000/(HH!AG32*365)</f>
        <v>0.7582430232366919</v>
      </c>
      <c r="AH32" s="7"/>
    </row>
    <row r="33" spans="1:35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7">
        <f>'All Recyclables'!P33*2000/(HH!P33*365)</f>
        <v>1.0581164924012596</v>
      </c>
      <c r="Q33" s="7">
        <f>'All Recyclables'!Q33*2000/(HH!Q33*365)</f>
        <v>0.93031877585491207</v>
      </c>
      <c r="R33" s="7">
        <f>'All Recyclables'!R33*2000/(HH!R33*365)</f>
        <v>0.95746364978286125</v>
      </c>
      <c r="S33" s="7">
        <f>'All Recyclables'!S33*2000/(HH!S33*365)</f>
        <v>1.0592140060417383</v>
      </c>
      <c r="T33" s="7">
        <f>'All Recyclables'!T33*2000/(HH!T33*365)</f>
        <v>1.1030012581817155</v>
      </c>
      <c r="U33" s="7">
        <f>'All Recyclables'!U33*2000/(HH!U33*365)</f>
        <v>0.85162585108525501</v>
      </c>
      <c r="V33" s="7">
        <f>'All Recyclables'!V33*2000/(HH!V33*365)</f>
        <v>0.89477986357742845</v>
      </c>
      <c r="W33" s="7">
        <f>'All Recyclables'!W33*2000/(HH!W33*365)</f>
        <v>0.99479740891943202</v>
      </c>
      <c r="X33" s="7">
        <f>'All Recyclables'!X33*2000/(HH!X33*365)</f>
        <v>0.91493059220015338</v>
      </c>
      <c r="Y33" s="7">
        <f>'All Recyclables'!Y33*2000/(HH!Y33*365)</f>
        <v>0.87690136851272993</v>
      </c>
      <c r="Z33" s="7">
        <f>'All Recyclables'!Z33*2000/(HH!Z33*365)</f>
        <v>1.1680229193486613</v>
      </c>
      <c r="AA33" s="7">
        <f>'All Recyclables'!AA33*2000/(HH!AA33*365)</f>
        <v>1.2037530878059735</v>
      </c>
      <c r="AB33" s="7">
        <f>'All Recyclables'!AB33*2000/(HH!AB33*365)</f>
        <v>1.3143399543962762</v>
      </c>
      <c r="AC33" s="7">
        <f>'All Recyclables'!AC33*2000/(HH!AC33*365)</f>
        <v>1.3552212881733123</v>
      </c>
      <c r="AD33" s="7">
        <f>'All Recyclables'!AD33*2000/(HH!AD33*365)</f>
        <v>1.250063980819224</v>
      </c>
      <c r="AE33" s="7">
        <f>'All Recyclables'!AE33*2000/(HH!AE33*365)</f>
        <v>0.59222878500133236</v>
      </c>
      <c r="AF33" s="7">
        <f>'All Recyclables'!AF33*2000/(HH!AF33*365)</f>
        <v>0.75109440874988209</v>
      </c>
      <c r="AG33" s="7">
        <f>'All Recyclables'!AG33*2000/(HH!AG33*365)</f>
        <v>0.56851501199008503</v>
      </c>
      <c r="AH33" s="7"/>
    </row>
    <row r="34" spans="1:35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7">
        <f>'All Recyclables'!P34*2000/(HH!P34*365)</f>
        <v>0.76495713960147393</v>
      </c>
      <c r="Q34" s="7">
        <f>'All Recyclables'!Q34*2000/(HH!Q34*365)</f>
        <v>0.68026852352260703</v>
      </c>
      <c r="R34" s="7">
        <f>'All Recyclables'!R34*2000/(HH!R34*365)</f>
        <v>0.64626733902284139</v>
      </c>
      <c r="S34" s="7">
        <f>'All Recyclables'!S34*2000/(HH!S34*365)</f>
        <v>0.78763061344130059</v>
      </c>
      <c r="T34" s="7">
        <f>'All Recyclables'!T34*2000/(HH!T34*365)</f>
        <v>0.80016128926221119</v>
      </c>
      <c r="U34" s="7">
        <f>'All Recyclables'!U34*2000/(HH!U34*365)</f>
        <v>0.70217062531143171</v>
      </c>
      <c r="V34" s="7">
        <f>'All Recyclables'!V34*2000/(HH!V34*365)</f>
        <v>0.7578586820815294</v>
      </c>
      <c r="W34" s="7">
        <f>'All Recyclables'!W34*2000/(HH!W34*365)</f>
        <v>0.84455109189113164</v>
      </c>
      <c r="X34" s="7">
        <f>'All Recyclables'!X34*2000/(HH!X34*365)</f>
        <v>0.86802870857463632</v>
      </c>
      <c r="Y34" s="7">
        <f>'All Recyclables'!Y34*2000/(HH!Y34*365)</f>
        <v>0.79598348786077899</v>
      </c>
      <c r="Z34" s="7">
        <f>'All Recyclables'!Z34*2000/(HH!Z34*365)</f>
        <v>1.0359868146055229</v>
      </c>
      <c r="AA34" s="7">
        <f>'All Recyclables'!AA34*2000/(HH!AA34*365)</f>
        <v>1.0546939560751873</v>
      </c>
      <c r="AB34" s="7">
        <f>'All Recyclables'!AB34*2000/(HH!AB34*365)</f>
        <v>1.1727721713005621</v>
      </c>
      <c r="AC34" s="7">
        <f>'All Recyclables'!AC34*2000/(HH!AC34*365)</f>
        <v>1.1982188065579338</v>
      </c>
      <c r="AD34" s="7">
        <f>'All Recyclables'!AD34*2000/(HH!AD34*365)</f>
        <v>1.2289640174811818</v>
      </c>
      <c r="AE34" s="7">
        <f>'All Recyclables'!AE34*2000/(HH!AE34*365)</f>
        <v>0.65837349486065333</v>
      </c>
      <c r="AF34" s="7">
        <f>'All Recyclables'!AF34*2000/(HH!AF34*365)</f>
        <v>0.81495844294683006</v>
      </c>
      <c r="AG34" s="7">
        <f>'All Recyclables'!AG34*2000/(HH!AG34*365)</f>
        <v>0.85523710134723108</v>
      </c>
      <c r="AH34" s="7"/>
    </row>
    <row r="35" spans="1:35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7">
        <f>'All Recyclables'!P35*2000/(HH!P35*365)</f>
        <v>0.70279492197300419</v>
      </c>
      <c r="Q35" s="7">
        <f>'All Recyclables'!Q35*2000/(HH!Q35*365)</f>
        <v>0.65750369910744122</v>
      </c>
      <c r="R35" s="7">
        <f>'All Recyclables'!R35*2000/(HH!R35*365)</f>
        <v>0.60107545599031265</v>
      </c>
      <c r="S35" s="7">
        <f>'All Recyclables'!S35*2000/(HH!S35*365)</f>
        <v>0.65618092416883445</v>
      </c>
      <c r="T35" s="7">
        <f>'All Recyclables'!T35*2000/(HH!T35*365)</f>
        <v>0.6953031932301651</v>
      </c>
      <c r="U35" s="7">
        <f>'All Recyclables'!U35*2000/(HH!U35*365)</f>
        <v>0.68368872144252668</v>
      </c>
      <c r="V35" s="7">
        <f>'All Recyclables'!V35*2000/(HH!V35*365)</f>
        <v>0.67353526156509924</v>
      </c>
      <c r="W35" s="7">
        <f>'All Recyclables'!W35*2000/(HH!W35*365)</f>
        <v>1.332403021380105</v>
      </c>
      <c r="X35" s="7">
        <f>'All Recyclables'!X35*2000/(HH!X35*365)</f>
        <v>0.51614389962872864</v>
      </c>
      <c r="Y35" s="7">
        <f>'All Recyclables'!Y35*2000/(HH!Y35*365)</f>
        <v>0.54214736789942986</v>
      </c>
      <c r="Z35" s="7">
        <f>'All Recyclables'!Z35*2000/(HH!Z35*365)</f>
        <v>0.70830612895340239</v>
      </c>
      <c r="AA35" s="7">
        <f>'All Recyclables'!AA35*2000/(HH!AA35*365)</f>
        <v>0.95814841143281648</v>
      </c>
      <c r="AB35" s="7">
        <f>'All Recyclables'!AB35*2000/(HH!AB35*365)</f>
        <v>1.1991038279349635</v>
      </c>
      <c r="AC35" s="7">
        <f>'All Recyclables'!AC35*2000/(HH!AC35*365)</f>
        <v>1.2393803610293177</v>
      </c>
      <c r="AD35" s="7">
        <f>'All Recyclables'!AD35*2000/(HH!AD35*365)</f>
        <v>0.85607628947716163</v>
      </c>
      <c r="AE35" s="7">
        <f>'All Recyclables'!AE35*2000/(HH!AE35*365)</f>
        <v>0.25262026337006183</v>
      </c>
      <c r="AF35" s="7">
        <f>'All Recyclables'!AF35*2000/(HH!AF35*365)</f>
        <v>0.12192809688988182</v>
      </c>
      <c r="AG35" s="7">
        <f>'All Recyclables'!AG35*2000/(HH!AG35*365)</f>
        <v>3.1825878614763409E-2</v>
      </c>
      <c r="AH35" s="7"/>
    </row>
    <row r="36" spans="1:35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7">
        <f>'All Recyclables'!P36*2000/(HH!P36*365)</f>
        <v>1.0932598063095542</v>
      </c>
      <c r="Q36" s="7">
        <f>'All Recyclables'!Q36*2000/(HH!Q36*365)</f>
        <v>1.0156082815536311</v>
      </c>
      <c r="R36" s="7">
        <f>'All Recyclables'!R36*2000/(HH!R36*365)</f>
        <v>0.88710923779416917</v>
      </c>
      <c r="S36" s="7">
        <f>'All Recyclables'!S36*2000/(HH!S36*365)</f>
        <v>0.9612265386092258</v>
      </c>
      <c r="T36" s="7">
        <f>'All Recyclables'!T36*2000/(HH!T36*365)</f>
        <v>1.0203667949241233</v>
      </c>
      <c r="U36" s="7">
        <f>'All Recyclables'!U36*2000/(HH!U36*365)</f>
        <v>0.86751284818113661</v>
      </c>
      <c r="V36" s="7">
        <f>'All Recyclables'!V36*2000/(HH!V36*365)</f>
        <v>0.79793950721400408</v>
      </c>
      <c r="W36" s="7">
        <f>'All Recyclables'!W36*2000/(HH!W36*365)</f>
        <v>0.93792243466946179</v>
      </c>
      <c r="X36" s="7">
        <f>'All Recyclables'!X36*2000/(HH!X36*365)</f>
        <v>0.86318880403011811</v>
      </c>
      <c r="Y36" s="7">
        <f>'All Recyclables'!Y36*2000/(HH!Y36*365)</f>
        <v>0.83770072753490199</v>
      </c>
      <c r="Z36" s="7">
        <f>'All Recyclables'!Z36*2000/(HH!Z36*365)</f>
        <v>0.92870712928707133</v>
      </c>
      <c r="AA36" s="7">
        <f>'All Recyclables'!AA36*2000/(HH!AA36*365)</f>
        <v>0.87428214122582559</v>
      </c>
      <c r="AB36" s="7">
        <f>'All Recyclables'!AB36*2000/(HH!AB36*365)</f>
        <v>1.1120949960595408</v>
      </c>
      <c r="AC36" s="7">
        <f>'All Recyclables'!AC36*2000/(HH!AC36*365)</f>
        <v>1.4625942661160682</v>
      </c>
      <c r="AD36" s="7">
        <f>'All Recyclables'!AD36*2000/(HH!AD36*365)</f>
        <v>1.3748380954014805</v>
      </c>
      <c r="AE36" s="7">
        <f>'All Recyclables'!AE36*2000/(HH!AE36*365)</f>
        <v>1.02932242690784</v>
      </c>
      <c r="AF36" s="7">
        <f>'All Recyclables'!AF36*2000/(HH!AF36*365)</f>
        <v>0.96174412088166761</v>
      </c>
      <c r="AG36" s="7">
        <f>'All Recyclables'!AG36*2000/(HH!AG36*365)</f>
        <v>0.9331382392761336</v>
      </c>
      <c r="AH36" s="7"/>
    </row>
    <row r="37" spans="1:35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7">
        <f>'All Recyclables'!P37*2000/(HH!P37*365)</f>
        <v>1.4217068160005077</v>
      </c>
      <c r="Q37" s="7">
        <f>'All Recyclables'!Q37*2000/(HH!Q37*365)</f>
        <v>1.4041721398636393</v>
      </c>
      <c r="R37" s="7">
        <f>'All Recyclables'!R37*2000/(HH!R37*365)</f>
        <v>1.3465722778952529</v>
      </c>
      <c r="S37" s="7">
        <f>'All Recyclables'!S37*2000/(HH!S37*365)</f>
        <v>1.2831659056316593</v>
      </c>
      <c r="T37" s="7">
        <f>'All Recyclables'!T37*2000/(HH!T37*365)</f>
        <v>1.306284407490705</v>
      </c>
      <c r="U37" s="7">
        <f>'All Recyclables'!U37*2000/(HH!U37*365)</f>
        <v>1.2339182610664552</v>
      </c>
      <c r="V37" s="7">
        <f>'All Recyclables'!V37*2000/(HH!V37*365)</f>
        <v>1.1804685022126233</v>
      </c>
      <c r="W37" s="7">
        <f>'All Recyclables'!W37*2000/(HH!W37*365)</f>
        <v>1.4737016408249286</v>
      </c>
      <c r="X37" s="7">
        <f>'All Recyclables'!X37*2000/(HH!X37*365)</f>
        <v>1.4011355443403029</v>
      </c>
      <c r="Y37" s="7">
        <f>'All Recyclables'!Y37*2000/(HH!Y37*365)</f>
        <v>1.0948444922209795</v>
      </c>
      <c r="Z37" s="7">
        <f>'All Recyclables'!Z37*2000/(HH!Z37*365)</f>
        <v>1.4734857650538664</v>
      </c>
      <c r="AA37" s="7">
        <f>'All Recyclables'!AA37*2000/(HH!AA37*365)</f>
        <v>1.4967633484229619</v>
      </c>
      <c r="AB37" s="7">
        <f>'All Recyclables'!AB37*2000/(HH!AB37*365)</f>
        <v>1.4504778677592165</v>
      </c>
      <c r="AC37" s="7">
        <f>'All Recyclables'!AC37*2000/(HH!AC37*365)</f>
        <v>1.5689512434735575</v>
      </c>
      <c r="AD37" s="7">
        <f>'All Recyclables'!AD37*2000/(HH!AD37*365)</f>
        <v>1.4255413168360582</v>
      </c>
      <c r="AE37" s="7">
        <f>'All Recyclables'!AE37*2000/(HH!AE37*365)</f>
        <v>0.7986094786257204</v>
      </c>
      <c r="AF37" s="7">
        <f>'All Recyclables'!AF37*2000/(HH!AF37*365)</f>
        <v>0.80768877164942254</v>
      </c>
      <c r="AG37" s="7">
        <f>'All Recyclables'!AG37*2000/(HH!AG37*365)</f>
        <v>0.77667981395874863</v>
      </c>
      <c r="AH37" s="7"/>
    </row>
    <row r="38" spans="1:35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7">
        <f>'All Recyclables'!P38*2000/(HH!P38*365)</f>
        <v>1.6286620100366203</v>
      </c>
      <c r="Q38" s="7">
        <f>'All Recyclables'!Q38*2000/(HH!Q38*365)</f>
        <v>1.4886348374966425</v>
      </c>
      <c r="R38" s="7">
        <f>'All Recyclables'!R38*2000/(HH!R38*365)</f>
        <v>1.3913983411977466</v>
      </c>
      <c r="S38" s="7">
        <f>'All Recyclables'!S38*2000/(HH!S38*365)</f>
        <v>1.490955603234857</v>
      </c>
      <c r="T38" s="7">
        <f>'All Recyclables'!T38*2000/(HH!T38*365)</f>
        <v>1.5269309496990178</v>
      </c>
      <c r="U38" s="7">
        <f>'All Recyclables'!U38*2000/(HH!U38*365)</f>
        <v>1.3085265835399444</v>
      </c>
      <c r="V38" s="7">
        <f>'All Recyclables'!V38*2000/(HH!V38*365)</f>
        <v>1.3078063755941551</v>
      </c>
      <c r="W38" s="7">
        <f>'All Recyclables'!W38*2000/(HH!W38*365)</f>
        <v>1.2727221882652797</v>
      </c>
      <c r="X38" s="7">
        <f>'All Recyclables'!X38*2000/(HH!X38*365)</f>
        <v>1.3420904484893976</v>
      </c>
      <c r="Y38" s="7">
        <f>'All Recyclables'!Y38*2000/(HH!Y38*365)</f>
        <v>1.2434401272170099</v>
      </c>
      <c r="Z38" s="7">
        <f>'All Recyclables'!Z38*2000/(HH!Z38*365)</f>
        <v>1.5475800657251557</v>
      </c>
      <c r="AA38" s="7">
        <f>'All Recyclables'!AA38*2000/(HH!AA38*365)</f>
        <v>1.5607385348421678</v>
      </c>
      <c r="AB38" s="7">
        <f>'All Recyclables'!AB38*2000/(HH!AB38*365)</f>
        <v>1.6142932626714301</v>
      </c>
      <c r="AC38" s="7">
        <f>'All Recyclables'!AC38*2000/(HH!AC38*365)</f>
        <v>1.7422001222875048</v>
      </c>
      <c r="AD38" s="7">
        <f>'All Recyclables'!AD38*2000/(HH!AD38*365)</f>
        <v>1.6441293793871177</v>
      </c>
      <c r="AE38" s="7">
        <f>'All Recyclables'!AE38*2000/(HH!AE38*365)</f>
        <v>0.87369893762587825</v>
      </c>
      <c r="AF38" s="7">
        <f>'All Recyclables'!AF38*2000/(HH!AF38*365)</f>
        <v>0.94922593750119522</v>
      </c>
      <c r="AG38" s="7">
        <f>'All Recyclables'!AG38*2000/(HH!AG38*365)</f>
        <v>0.89639076181468713</v>
      </c>
      <c r="AH38" s="7"/>
    </row>
    <row r="39" spans="1:35" ht="15" customHeight="1" x14ac:dyDescent="0.25">
      <c r="A39" s="3" t="s">
        <v>1</v>
      </c>
      <c r="B39" s="7">
        <f>'All Recyclables'!B39*2000/(HH!B39*365)</f>
        <v>0</v>
      </c>
      <c r="C39" s="7">
        <f>'All Recyclables'!C39*2000/(HH!C39*365)</f>
        <v>1.3439021146429047</v>
      </c>
      <c r="D39" s="7">
        <f>'All Recyclables'!D39*2000/(HH!D39*365)</f>
        <v>1.7327713382507903</v>
      </c>
      <c r="E39" s="7">
        <f>'All Recyclables'!E39*2000/(HH!E39*365)</f>
        <v>1.8676501580611169</v>
      </c>
      <c r="F39" s="7">
        <f>'All Recyclables'!F39*2000/(HH!F39*365)</f>
        <v>1.6676842791911286</v>
      </c>
      <c r="G39" s="7">
        <f>'All Recyclables'!G39*2000/(HH!G39*365)</f>
        <v>1.2531647749510764</v>
      </c>
      <c r="H39" s="7">
        <f>'All Recyclables'!H39*2000/(HH!H39*365)</f>
        <v>1.6071992800719928</v>
      </c>
      <c r="I39" s="7">
        <f>'All Recyclables'!I39*2000/(HH!I39*365)</f>
        <v>1.3816860725021132</v>
      </c>
      <c r="J39" s="7">
        <f>'All Recyclables'!J39*2000/(HH!J39*365)</f>
        <v>1.4027830399128616</v>
      </c>
      <c r="K39" s="7">
        <f>'All Recyclables'!K39*2000/(HH!K39*365)</f>
        <v>1.3961707044306071</v>
      </c>
      <c r="L39" s="7">
        <f>'All Recyclables'!L39*2000/(HH!L39*365)</f>
        <v>1.3108233665082905</v>
      </c>
      <c r="M39" s="7">
        <f>'All Recyclables'!M39*2000/(HH!M39*365)</f>
        <v>1.3649955007861081</v>
      </c>
      <c r="N39" s="7">
        <f>'All Recyclables'!N39*2000/(HH!N39*365)</f>
        <v>1.3410120979692608</v>
      </c>
      <c r="O39" s="7">
        <f>'All Recyclables'!O39*2000/(HH!O39*365)</f>
        <v>1.39450546405819</v>
      </c>
      <c r="P39" s="7">
        <f>'All Recyclables'!P39*2000/(HH!P39*365)</f>
        <v>1.340338035010683</v>
      </c>
      <c r="Q39" s="7">
        <f>'All Recyclables'!Q39*2000/(HH!Q39*365)</f>
        <v>1.2458111693472835</v>
      </c>
      <c r="R39" s="7">
        <f>'All Recyclables'!R39*2000/(HH!R39*365)</f>
        <v>1.1937779874074248</v>
      </c>
      <c r="S39" s="7">
        <f>'All Recyclables'!S39*2000/(HH!S39*365)</f>
        <v>1.2445953769618767</v>
      </c>
      <c r="T39" s="7">
        <f>'All Recyclables'!T39*2000/(HH!T39*365)</f>
        <v>1.2792842395369024</v>
      </c>
      <c r="U39" s="7">
        <f>'All Recyclables'!U39*2000/(HH!U39*365)</f>
        <v>1.1399843402537617</v>
      </c>
      <c r="V39" s="7">
        <f>'All Recyclables'!V39*2000/(HH!V39*365)</f>
        <v>1.129881927657868</v>
      </c>
      <c r="W39" s="7">
        <f>'All Recyclables'!W39*2000/(HH!W39*365)</f>
        <v>1.1941355795726156</v>
      </c>
      <c r="X39" s="7">
        <f>'All Recyclables'!X39*2000/(HH!X39*365)</f>
        <v>1.1496337813504427</v>
      </c>
      <c r="Y39" s="7">
        <f>'All Recyclables'!Y39*2000/(HH!Y39*365)</f>
        <v>1.0767914533587204</v>
      </c>
      <c r="Z39" s="7">
        <f>'All Recyclables'!Z39*2000/(HH!Z39*365)</f>
        <v>1.3535647092434604</v>
      </c>
      <c r="AA39" s="7">
        <f>'All Recyclables'!AA39*2000/(HH!AA39*365)</f>
        <v>1.3700268152317494</v>
      </c>
      <c r="AB39" s="7">
        <f>'All Recyclables'!AB39*2000/(HH!AB39*365)</f>
        <v>1.4468703255151163</v>
      </c>
      <c r="AC39" s="7">
        <f>'All Recyclables'!AC39*2000/(HH!AC39*365)</f>
        <v>1.45186174891709</v>
      </c>
      <c r="AD39" s="7">
        <f>'All Recyclables'!AD39*2000/(HH!AD39*365)</f>
        <v>1.3845584360763823</v>
      </c>
      <c r="AE39" s="7">
        <f>'All Recyclables'!AE39*2000/(HH!AE39*365)</f>
        <v>0.72917593104769751</v>
      </c>
      <c r="AF39" s="7">
        <f>'All Recyclables'!AF39*2000/(HH!AF39*365)</f>
        <v>0.79041912117179514</v>
      </c>
      <c r="AG39" s="7">
        <f>'All Recyclables'!AG39*2000/(HH!AG39*365)</f>
        <v>0.72012308140151204</v>
      </c>
      <c r="AH39" s="7"/>
    </row>
    <row r="41" spans="1:35" ht="15" customHeight="1" x14ac:dyDescent="0.25">
      <c r="P41" s="7">
        <f>+AVERAGE(P4:P38)</f>
        <v>1.4069199663560776</v>
      </c>
      <c r="Q41" s="7">
        <f t="shared" ref="Q41:AD41" si="0">+AVERAGE(Q4:Q38)</f>
        <v>1.2996175365710509</v>
      </c>
      <c r="R41" s="7">
        <f t="shared" si="0"/>
        <v>1.2567782679288222</v>
      </c>
      <c r="S41" s="7">
        <f t="shared" si="0"/>
        <v>1.2991907799302795</v>
      </c>
      <c r="T41" s="7">
        <f t="shared" si="0"/>
        <v>1.3360672005955092</v>
      </c>
      <c r="U41" s="7">
        <f t="shared" si="0"/>
        <v>1.1929777565534718</v>
      </c>
      <c r="V41" s="7">
        <f t="shared" si="0"/>
        <v>1.1857172778575809</v>
      </c>
      <c r="W41" s="7">
        <f t="shared" si="0"/>
        <v>1.225707207894472</v>
      </c>
      <c r="X41" s="7">
        <f t="shared" si="0"/>
        <v>1.1751868379581552</v>
      </c>
      <c r="Y41" s="7">
        <f t="shared" si="0"/>
        <v>1.1099253115330421</v>
      </c>
      <c r="Z41" s="7">
        <f t="shared" si="0"/>
        <v>1.3907524368316053</v>
      </c>
      <c r="AA41" s="7">
        <f t="shared" si="0"/>
        <v>1.403335215066936</v>
      </c>
      <c r="AB41" s="7">
        <f t="shared" si="0"/>
        <v>1.4811590952313061</v>
      </c>
      <c r="AC41" s="7">
        <f t="shared" si="0"/>
        <v>1.4807574887467829</v>
      </c>
      <c r="AD41" s="7">
        <f t="shared" si="0"/>
        <v>1.429242520424302</v>
      </c>
    </row>
    <row r="42" spans="1:35" ht="15" customHeight="1" x14ac:dyDescent="0.25">
      <c r="P42" s="7">
        <f>STDEV(P4:P38)</f>
        <v>0.46958803518655462</v>
      </c>
      <c r="Q42" s="7">
        <f t="shared" ref="Q42:AD42" si="1">STDEV(Q4:Q38)</f>
        <v>0.3306922166569039</v>
      </c>
      <c r="R42" s="7">
        <f t="shared" si="1"/>
        <v>0.3234747505173029</v>
      </c>
      <c r="S42" s="7">
        <f t="shared" si="1"/>
        <v>0.30162516806976547</v>
      </c>
      <c r="T42" s="7">
        <f t="shared" si="1"/>
        <v>0.32368333331323085</v>
      </c>
      <c r="U42" s="7">
        <f t="shared" si="1"/>
        <v>0.32066710249000624</v>
      </c>
      <c r="V42" s="7">
        <f t="shared" si="1"/>
        <v>0.30170136686916132</v>
      </c>
      <c r="W42" s="7">
        <f t="shared" si="1"/>
        <v>0.27155935876623027</v>
      </c>
      <c r="X42" s="7">
        <f t="shared" si="1"/>
        <v>0.29052968582926048</v>
      </c>
      <c r="Y42" s="7">
        <f t="shared" si="1"/>
        <v>0.26895890735429206</v>
      </c>
      <c r="Z42" s="7">
        <f t="shared" si="1"/>
        <v>0.30840265233107744</v>
      </c>
      <c r="AA42" s="7">
        <f t="shared" si="1"/>
        <v>0.29518863264275763</v>
      </c>
      <c r="AB42" s="7">
        <f t="shared" si="1"/>
        <v>0.25991996946022794</v>
      </c>
      <c r="AC42" s="7">
        <f t="shared" si="1"/>
        <v>0.22858273730239159</v>
      </c>
      <c r="AD42" s="7">
        <f t="shared" si="1"/>
        <v>0.20223906384332957</v>
      </c>
    </row>
    <row r="43" spans="1:35" ht="15" customHeight="1" x14ac:dyDescent="0.25">
      <c r="AD43" t="s">
        <v>15</v>
      </c>
      <c r="AF43" t="s">
        <v>18</v>
      </c>
      <c r="AI43" s="35" t="s">
        <v>28</v>
      </c>
    </row>
    <row r="44" spans="1:35" ht="15" customHeight="1" x14ac:dyDescent="0.25">
      <c r="A44">
        <v>1</v>
      </c>
      <c r="P44">
        <v>1.9898736290933383</v>
      </c>
      <c r="Q44">
        <v>1.4378443997476882</v>
      </c>
      <c r="R44">
        <v>1.482234589041096</v>
      </c>
      <c r="S44">
        <v>1.4876215057837345</v>
      </c>
      <c r="T44">
        <v>1.840125447498447</v>
      </c>
      <c r="U44">
        <v>1.7445013166070005</v>
      </c>
      <c r="V44">
        <v>1.7542771219852953</v>
      </c>
      <c r="W44">
        <v>1.7200652991695649</v>
      </c>
      <c r="X44">
        <v>1.6544631497973312</v>
      </c>
      <c r="Y44">
        <v>1.610931311400962</v>
      </c>
      <c r="Z44">
        <v>1.9639957885773791</v>
      </c>
      <c r="AD44">
        <f>((Z44-X44)/X44)</f>
        <v>0.18708947299186754</v>
      </c>
      <c r="AI44">
        <f>(P39-AF39)/P39</f>
        <v>0.41028374893092162</v>
      </c>
    </row>
    <row r="45" spans="1:35" ht="15" customHeight="1" x14ac:dyDescent="0.25">
      <c r="A45">
        <v>18</v>
      </c>
      <c r="P45">
        <v>1.3803541263447294</v>
      </c>
      <c r="Q45">
        <v>1.3232630874499789</v>
      </c>
      <c r="R45">
        <v>1.3109939938609969</v>
      </c>
      <c r="S45">
        <v>1.4630286660929139</v>
      </c>
      <c r="T45">
        <v>1.4510964681254528</v>
      </c>
      <c r="U45">
        <v>1.2488261954473696</v>
      </c>
      <c r="V45">
        <v>1.2086930876325881</v>
      </c>
      <c r="W45">
        <v>1.2933882763485167</v>
      </c>
      <c r="X45">
        <v>1.2426335330067584</v>
      </c>
      <c r="Y45">
        <v>1.1255174553316076</v>
      </c>
      <c r="Z45">
        <v>1.4512456743500848</v>
      </c>
      <c r="AD45">
        <f>((Z45-X45)/X45)</f>
        <v>0.16787905347971308</v>
      </c>
    </row>
    <row r="46" spans="1:35" ht="15" customHeight="1" x14ac:dyDescent="0.25">
      <c r="A46">
        <v>31</v>
      </c>
      <c r="P46">
        <v>0.76495713960147393</v>
      </c>
      <c r="Q46">
        <v>0.68026852352260703</v>
      </c>
      <c r="R46">
        <v>0.64626733902284139</v>
      </c>
      <c r="S46">
        <v>0.78763061344130059</v>
      </c>
      <c r="T46">
        <v>0.80016128926221119</v>
      </c>
      <c r="U46">
        <v>0.70217062531143171</v>
      </c>
      <c r="V46">
        <v>0.7578586820815294</v>
      </c>
      <c r="W46">
        <v>0.84455109189113164</v>
      </c>
      <c r="X46">
        <v>0.86802870857463632</v>
      </c>
      <c r="Y46">
        <v>0.79598348786077899</v>
      </c>
      <c r="Z46">
        <v>1.0359868146055229</v>
      </c>
      <c r="AD46">
        <f>((Z46-X46)/X46)</f>
        <v>0.19349372246764221</v>
      </c>
    </row>
    <row r="47" spans="1:35" ht="15" customHeight="1" x14ac:dyDescent="0.25">
      <c r="A47" t="s">
        <v>1</v>
      </c>
      <c r="P47">
        <v>1.340338035010683</v>
      </c>
      <c r="Q47">
        <v>1.2458111693472835</v>
      </c>
      <c r="R47">
        <v>1.1937779874074248</v>
      </c>
      <c r="S47">
        <v>1.2445953769618767</v>
      </c>
      <c r="T47">
        <v>1.2792842395369024</v>
      </c>
      <c r="U47">
        <v>1.1399843402537617</v>
      </c>
      <c r="V47">
        <v>1.129881927657868</v>
      </c>
      <c r="W47">
        <v>1.1941355795726156</v>
      </c>
      <c r="X47">
        <v>1.1496337813504427</v>
      </c>
      <c r="Y47">
        <v>1.0767914533587204</v>
      </c>
      <c r="Z47">
        <v>1.3535647092434604</v>
      </c>
      <c r="AD47">
        <f>((Z47-X47)/X47)</f>
        <v>0.17738773094634167</v>
      </c>
      <c r="AF47">
        <f>Z47/Y47</f>
        <v>1.2570351529271808</v>
      </c>
    </row>
    <row r="50" spans="16:31" ht="15" customHeight="1" x14ac:dyDescent="0.25">
      <c r="X50" s="7">
        <v>1.6544631497973312</v>
      </c>
      <c r="Y50" s="7">
        <v>1.2426335330067584</v>
      </c>
      <c r="Z50" s="7">
        <v>0.86802870857463632</v>
      </c>
      <c r="AA50" s="7"/>
      <c r="AB50" s="7"/>
      <c r="AC50" s="7">
        <v>1.1496337813504427</v>
      </c>
    </row>
    <row r="51" spans="16:31" ht="15" customHeight="1" x14ac:dyDescent="0.25">
      <c r="X51" s="7">
        <v>1.9639957885773791</v>
      </c>
      <c r="Y51" s="7">
        <v>1.4512456743500848</v>
      </c>
      <c r="Z51" s="7">
        <v>1.0359868146055229</v>
      </c>
      <c r="AA51" s="7"/>
      <c r="AB51" s="7"/>
      <c r="AC51" s="7">
        <v>1.3535647092434604</v>
      </c>
    </row>
    <row r="52" spans="16:31" x14ac:dyDescent="0.25">
      <c r="X52" s="8">
        <v>0.18708947299186754</v>
      </c>
      <c r="Y52" s="8">
        <v>0.16787905347971308</v>
      </c>
      <c r="Z52" s="8">
        <v>0.19349372246764221</v>
      </c>
      <c r="AA52" s="8"/>
      <c r="AB52" s="8"/>
      <c r="AC52" s="8">
        <v>0.17738773094634167</v>
      </c>
    </row>
    <row r="64" spans="16:31" ht="15" customHeight="1" x14ac:dyDescent="0.25">
      <c r="P64" s="3">
        <v>2004</v>
      </c>
      <c r="Q64" s="3">
        <v>2005</v>
      </c>
      <c r="R64" s="3">
        <v>2006</v>
      </c>
      <c r="S64" s="3">
        <v>2007</v>
      </c>
      <c r="T64" s="3">
        <v>2008</v>
      </c>
      <c r="U64" s="3">
        <v>2009</v>
      </c>
      <c r="V64" s="3">
        <v>2010</v>
      </c>
      <c r="W64" s="3">
        <v>2011</v>
      </c>
      <c r="X64" s="3">
        <v>2012</v>
      </c>
      <c r="Y64" s="3">
        <v>2013</v>
      </c>
      <c r="Z64" s="3">
        <v>2014</v>
      </c>
      <c r="AA64" s="3">
        <v>2015</v>
      </c>
      <c r="AB64" s="3">
        <v>2016</v>
      </c>
      <c r="AC64" s="29">
        <v>2017</v>
      </c>
      <c r="AD64" s="3">
        <v>2018</v>
      </c>
      <c r="AE64" s="3">
        <v>2019</v>
      </c>
    </row>
    <row r="65" spans="1:31" ht="15" customHeight="1" x14ac:dyDescent="0.25">
      <c r="A65" s="3">
        <v>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7">
        <f>P4/$P4</f>
        <v>1</v>
      </c>
      <c r="Q65" s="7">
        <f t="shared" ref="Q65:AE65" si="2">Q4/$P4</f>
        <v>0.72258076026809026</v>
      </c>
      <c r="R65" s="7">
        <f t="shared" si="2"/>
        <v>0.74488880468075658</v>
      </c>
      <c r="S65" s="7">
        <f t="shared" si="2"/>
        <v>0.74759596993179467</v>
      </c>
      <c r="T65" s="7">
        <f t="shared" si="2"/>
        <v>0.92474487856642318</v>
      </c>
      <c r="U65" s="7">
        <f t="shared" si="2"/>
        <v>0.87668949982610767</v>
      </c>
      <c r="V65" s="7">
        <f t="shared" si="2"/>
        <v>0.88160227681624703</v>
      </c>
      <c r="W65" s="7">
        <f t="shared" si="2"/>
        <v>0.86440931425041889</v>
      </c>
      <c r="X65" s="7">
        <f t="shared" si="2"/>
        <v>0.83144131647755304</v>
      </c>
      <c r="Y65" s="7">
        <f t="shared" si="2"/>
        <v>0.80956463156656</v>
      </c>
      <c r="Z65" s="7">
        <f t="shared" si="2"/>
        <v>0.98699523420100299</v>
      </c>
      <c r="AA65" s="7">
        <f t="shared" si="2"/>
        <v>0.9818124810853146</v>
      </c>
      <c r="AB65" s="7">
        <f t="shared" si="2"/>
        <v>1.0395068325482457</v>
      </c>
      <c r="AC65" s="7">
        <f t="shared" si="2"/>
        <v>1.0114862180230668</v>
      </c>
      <c r="AD65" s="7">
        <f t="shared" si="2"/>
        <v>0.91359385474445054</v>
      </c>
      <c r="AE65" s="7">
        <f t="shared" si="2"/>
        <v>0.52937160043589293</v>
      </c>
    </row>
    <row r="66" spans="1:31" ht="15" customHeight="1" x14ac:dyDescent="0.25">
      <c r="A66" s="3">
        <v>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7">
        <f t="shared" ref="P66:AE81" si="3">P5/$P5</f>
        <v>1</v>
      </c>
      <c r="Q66" s="7">
        <f t="shared" si="3"/>
        <v>0.78805436732116718</v>
      </c>
      <c r="R66" s="7">
        <f t="shared" si="3"/>
        <v>0.78755427982393333</v>
      </c>
      <c r="S66" s="7">
        <f t="shared" si="3"/>
        <v>0.7540575948043573</v>
      </c>
      <c r="T66" s="7">
        <f t="shared" si="3"/>
        <v>0.84795833797151265</v>
      </c>
      <c r="U66" s="7">
        <f t="shared" si="3"/>
        <v>0.74518399864296647</v>
      </c>
      <c r="V66" s="7">
        <f t="shared" si="3"/>
        <v>0.75070678562101312</v>
      </c>
      <c r="W66" s="7">
        <f t="shared" si="3"/>
        <v>0.72861663439285884</v>
      </c>
      <c r="X66" s="7">
        <f t="shared" si="3"/>
        <v>0.70893748327272144</v>
      </c>
      <c r="Y66" s="7">
        <f t="shared" si="3"/>
        <v>0.66986666639922876</v>
      </c>
      <c r="Z66" s="7">
        <f t="shared" si="3"/>
        <v>0.82241182266804636</v>
      </c>
      <c r="AA66" s="7">
        <f t="shared" si="3"/>
        <v>0.81557060399390224</v>
      </c>
      <c r="AB66" s="7">
        <f t="shared" si="3"/>
        <v>0.83765439199536162</v>
      </c>
      <c r="AC66" s="7">
        <f t="shared" si="3"/>
        <v>0.81862493776508904</v>
      </c>
      <c r="AD66" s="7">
        <f t="shared" si="3"/>
        <v>0.78765124332798642</v>
      </c>
      <c r="AE66" s="7">
        <f t="shared" si="3"/>
        <v>0.40557534049733779</v>
      </c>
    </row>
    <row r="67" spans="1:31" ht="15" customHeight="1" x14ac:dyDescent="0.25">
      <c r="A67" s="3">
        <v>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7">
        <f t="shared" si="3"/>
        <v>1</v>
      </c>
      <c r="Q67" s="7">
        <f t="shared" si="3"/>
        <v>0.9900433974540902</v>
      </c>
      <c r="R67" s="7">
        <f t="shared" si="3"/>
        <v>1.0018311425371231</v>
      </c>
      <c r="S67" s="7">
        <f t="shared" si="3"/>
        <v>1.0496444549780926</v>
      </c>
      <c r="T67" s="7">
        <f t="shared" si="3"/>
        <v>0.99763962657466421</v>
      </c>
      <c r="U67" s="7">
        <f t="shared" si="3"/>
        <v>0.84849873461140757</v>
      </c>
      <c r="V67" s="7">
        <f t="shared" si="3"/>
        <v>0.83168356460625603</v>
      </c>
      <c r="W67" s="7">
        <f t="shared" si="3"/>
        <v>0.85931318662774103</v>
      </c>
      <c r="X67" s="7">
        <f t="shared" si="3"/>
        <v>0.83855398326422637</v>
      </c>
      <c r="Y67" s="7">
        <f t="shared" si="3"/>
        <v>0.8004613815809225</v>
      </c>
      <c r="Z67" s="7">
        <f t="shared" si="3"/>
        <v>0.98507633884993318</v>
      </c>
      <c r="AA67" s="7">
        <f t="shared" si="3"/>
        <v>0.9581123581999248</v>
      </c>
      <c r="AB67" s="7">
        <f t="shared" si="3"/>
        <v>0.9807784347842583</v>
      </c>
      <c r="AC67" s="7">
        <f t="shared" si="3"/>
        <v>0.93441184534109223</v>
      </c>
      <c r="AD67" s="7">
        <f t="shared" si="3"/>
        <v>0.93039483904454234</v>
      </c>
      <c r="AE67" s="7">
        <f t="shared" si="3"/>
        <v>0.52559894575276955</v>
      </c>
    </row>
    <row r="68" spans="1:31" ht="15" customHeight="1" x14ac:dyDescent="0.25">
      <c r="A68" s="3">
        <v>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7">
        <f t="shared" si="3"/>
        <v>1</v>
      </c>
      <c r="Q68" s="7">
        <f t="shared" si="3"/>
        <v>0.87955998048720807</v>
      </c>
      <c r="R68" s="7">
        <f t="shared" si="3"/>
        <v>0.83926638025328459</v>
      </c>
      <c r="S68" s="7">
        <f t="shared" si="3"/>
        <v>0.89832793435152836</v>
      </c>
      <c r="T68" s="7">
        <f t="shared" si="3"/>
        <v>0.93183690833020216</v>
      </c>
      <c r="U68" s="7">
        <f t="shared" si="3"/>
        <v>0.86255664590754988</v>
      </c>
      <c r="V68" s="7">
        <f t="shared" si="3"/>
        <v>0.81694221813315548</v>
      </c>
      <c r="W68" s="7">
        <f t="shared" si="3"/>
        <v>0.8279964390613509</v>
      </c>
      <c r="X68" s="7">
        <f t="shared" si="3"/>
        <v>0.84141463564551322</v>
      </c>
      <c r="Y68" s="7">
        <f t="shared" si="3"/>
        <v>0.82262329643342713</v>
      </c>
      <c r="Z68" s="7">
        <f t="shared" si="3"/>
        <v>1.0740216421424933</v>
      </c>
      <c r="AA68" s="7">
        <f t="shared" si="3"/>
        <v>1.1038266542118309</v>
      </c>
      <c r="AB68" s="7">
        <f t="shared" si="3"/>
        <v>1.1388579804262331</v>
      </c>
      <c r="AC68" s="7">
        <f t="shared" si="3"/>
        <v>1.125346854693015</v>
      </c>
      <c r="AD68" s="7">
        <f t="shared" si="3"/>
        <v>1.0925755468901077</v>
      </c>
      <c r="AE68" s="7">
        <f t="shared" si="3"/>
        <v>0.58657948509394653</v>
      </c>
    </row>
    <row r="69" spans="1:31" ht="15" customHeight="1" x14ac:dyDescent="0.25">
      <c r="A69" s="3">
        <v>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7">
        <f t="shared" si="3"/>
        <v>1</v>
      </c>
      <c r="Q69" s="7">
        <f t="shared" si="3"/>
        <v>0.98593419868395071</v>
      </c>
      <c r="R69" s="7">
        <f t="shared" si="3"/>
        <v>0.94002922214931117</v>
      </c>
      <c r="S69" s="7">
        <f t="shared" si="3"/>
        <v>0.96069198072322437</v>
      </c>
      <c r="T69" s="7">
        <f t="shared" si="3"/>
        <v>1.0722255920223094</v>
      </c>
      <c r="U69" s="7">
        <f t="shared" si="3"/>
        <v>0.90600791932757663</v>
      </c>
      <c r="V69" s="7">
        <f t="shared" si="3"/>
        <v>0.8823768791615707</v>
      </c>
      <c r="W69" s="7">
        <f t="shared" si="3"/>
        <v>0.89148457468920816</v>
      </c>
      <c r="X69" s="7">
        <f t="shared" si="3"/>
        <v>0.88700976722219238</v>
      </c>
      <c r="Y69" s="7">
        <f t="shared" si="3"/>
        <v>0.84564817386186852</v>
      </c>
      <c r="Z69" s="7">
        <f t="shared" si="3"/>
        <v>1.1152622092682558</v>
      </c>
      <c r="AA69" s="7">
        <f t="shared" si="3"/>
        <v>1.1255038103867798</v>
      </c>
      <c r="AB69" s="7">
        <f t="shared" si="3"/>
        <v>1.2209146771190773</v>
      </c>
      <c r="AC69" s="7">
        <f t="shared" si="3"/>
        <v>1.2350919983269137</v>
      </c>
      <c r="AD69" s="7">
        <f t="shared" si="3"/>
        <v>1.6780423876823418</v>
      </c>
      <c r="AE69" s="7">
        <f t="shared" si="3"/>
        <v>0.63360864354777302</v>
      </c>
    </row>
    <row r="70" spans="1:31" ht="15" customHeight="1" x14ac:dyDescent="0.25">
      <c r="A70" s="3">
        <v>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7">
        <f t="shared" si="3"/>
        <v>1</v>
      </c>
      <c r="Q70" s="7">
        <f t="shared" si="3"/>
        <v>0.93725812126187424</v>
      </c>
      <c r="R70" s="7">
        <f t="shared" si="3"/>
        <v>0.93863371940465479</v>
      </c>
      <c r="S70" s="7">
        <f t="shared" si="3"/>
        <v>0.90943169854263017</v>
      </c>
      <c r="T70" s="7">
        <f t="shared" si="3"/>
        <v>0.93607795414282247</v>
      </c>
      <c r="U70" s="7">
        <f t="shared" si="3"/>
        <v>0.83348296939134547</v>
      </c>
      <c r="V70" s="7">
        <f t="shared" si="3"/>
        <v>0.81684784079530193</v>
      </c>
      <c r="W70" s="7">
        <f t="shared" si="3"/>
        <v>0.80752155656727598</v>
      </c>
      <c r="X70" s="7">
        <f t="shared" si="3"/>
        <v>0.79977759052151964</v>
      </c>
      <c r="Y70" s="7">
        <f t="shared" si="3"/>
        <v>0.75230469814708545</v>
      </c>
      <c r="Z70" s="7">
        <f t="shared" si="3"/>
        <v>0.94943014983780116</v>
      </c>
      <c r="AA70" s="7">
        <f t="shared" si="3"/>
        <v>0.98046926850169669</v>
      </c>
      <c r="AB70" s="7">
        <f t="shared" si="3"/>
        <v>0.97154385582253167</v>
      </c>
      <c r="AC70" s="7">
        <f t="shared" si="3"/>
        <v>0.96961984133889711</v>
      </c>
      <c r="AD70" s="7">
        <f t="shared" si="3"/>
        <v>0.90010324543588327</v>
      </c>
      <c r="AE70" s="7">
        <f t="shared" si="3"/>
        <v>0.57903451981087739</v>
      </c>
    </row>
    <row r="71" spans="1:31" ht="15" customHeight="1" x14ac:dyDescent="0.25">
      <c r="A71" s="3">
        <v>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7">
        <f t="shared" si="3"/>
        <v>1</v>
      </c>
      <c r="Q71" s="7">
        <f t="shared" si="3"/>
        <v>0.96829053797039655</v>
      </c>
      <c r="R71" s="7">
        <f t="shared" si="3"/>
        <v>1.0745030484392213</v>
      </c>
      <c r="S71" s="7">
        <f t="shared" si="3"/>
        <v>0.99192903834422486</v>
      </c>
      <c r="T71" s="7">
        <f t="shared" si="3"/>
        <v>1.031906764720727</v>
      </c>
      <c r="U71" s="7">
        <f t="shared" si="3"/>
        <v>0.98685456697340768</v>
      </c>
      <c r="V71" s="7">
        <f t="shared" si="3"/>
        <v>0.95954675469263195</v>
      </c>
      <c r="W71" s="7">
        <f t="shared" si="3"/>
        <v>0.96790247796471007</v>
      </c>
      <c r="X71" s="7">
        <f t="shared" si="3"/>
        <v>0.93028774349124255</v>
      </c>
      <c r="Y71" s="7">
        <f t="shared" si="3"/>
        <v>0.89190369282795046</v>
      </c>
      <c r="Z71" s="7">
        <f t="shared" si="3"/>
        <v>1.107967446627093</v>
      </c>
      <c r="AA71" s="7">
        <f t="shared" si="3"/>
        <v>0.66604752716009386</v>
      </c>
      <c r="AB71" s="7">
        <f t="shared" si="3"/>
        <v>1.0891145733126451</v>
      </c>
      <c r="AC71" s="7">
        <f t="shared" si="3"/>
        <v>1.1278416735394758</v>
      </c>
      <c r="AD71" s="7">
        <f t="shared" si="3"/>
        <v>0.99338715294924906</v>
      </c>
      <c r="AE71" s="7">
        <f t="shared" si="3"/>
        <v>0.54179013434340328</v>
      </c>
    </row>
    <row r="72" spans="1:31" ht="15" customHeight="1" x14ac:dyDescent="0.25">
      <c r="A72" s="3">
        <v>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7"/>
      <c r="Q72" s="7">
        <f>Q11/$Q11</f>
        <v>1</v>
      </c>
      <c r="R72" s="7">
        <f t="shared" ref="R72:AE73" si="4">R11/$Q11</f>
        <v>0.92106406124489293</v>
      </c>
      <c r="S72" s="7">
        <f t="shared" si="4"/>
        <v>0.91892264241285437</v>
      </c>
      <c r="T72" s="7">
        <f t="shared" si="4"/>
        <v>0.901097242549174</v>
      </c>
      <c r="U72" s="7">
        <f t="shared" si="4"/>
        <v>0.7690430478766398</v>
      </c>
      <c r="V72" s="7">
        <f t="shared" si="4"/>
        <v>0.8419001384457736</v>
      </c>
      <c r="W72" s="7">
        <f t="shared" si="4"/>
        <v>0.88700936444134915</v>
      </c>
      <c r="X72" s="7">
        <f t="shared" si="4"/>
        <v>0.90166127965350651</v>
      </c>
      <c r="Y72" s="7">
        <f t="shared" si="4"/>
        <v>0.82969248738127765</v>
      </c>
      <c r="Z72" s="7">
        <f t="shared" si="4"/>
        <v>0.86008111158383571</v>
      </c>
      <c r="AA72" s="7">
        <f t="shared" si="4"/>
        <v>0.86825037027261232</v>
      </c>
      <c r="AB72" s="7">
        <f t="shared" si="4"/>
        <v>0.86323056198581261</v>
      </c>
      <c r="AC72" s="7">
        <f t="shared" si="4"/>
        <v>0.84635825714160873</v>
      </c>
      <c r="AD72" s="7">
        <f t="shared" si="4"/>
        <v>0.7834832365362201</v>
      </c>
      <c r="AE72" s="7">
        <f t="shared" si="4"/>
        <v>0.39089408866154279</v>
      </c>
    </row>
    <row r="73" spans="1:31" ht="15" customHeight="1" x14ac:dyDescent="0.25">
      <c r="A73" s="3">
        <v>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7"/>
      <c r="Q73" s="7">
        <f>Q12/$Q12</f>
        <v>1</v>
      </c>
      <c r="R73" s="7">
        <f t="shared" si="4"/>
        <v>0.89616262840541783</v>
      </c>
      <c r="S73" s="7">
        <f t="shared" si="4"/>
        <v>0.88615246479506771</v>
      </c>
      <c r="T73" s="7">
        <f t="shared" si="4"/>
        <v>0.88505924058614849</v>
      </c>
      <c r="U73" s="7">
        <f t="shared" si="4"/>
        <v>0.86166456787365442</v>
      </c>
      <c r="V73" s="7">
        <f t="shared" si="4"/>
        <v>0.81745975285803441</v>
      </c>
      <c r="W73" s="7">
        <f t="shared" si="4"/>
        <v>0.79570447731308536</v>
      </c>
      <c r="X73" s="7">
        <f t="shared" si="4"/>
        <v>0.76257372736669227</v>
      </c>
      <c r="Y73" s="7">
        <f t="shared" si="4"/>
        <v>0.70359900200675507</v>
      </c>
      <c r="Z73" s="7">
        <f t="shared" si="4"/>
        <v>0.86369262385534717</v>
      </c>
      <c r="AA73" s="7">
        <f t="shared" si="4"/>
        <v>0.9278343648050833</v>
      </c>
      <c r="AB73" s="7">
        <f t="shared" si="4"/>
        <v>0.96471869536556709</v>
      </c>
      <c r="AC73" s="7">
        <f t="shared" si="4"/>
        <v>0.90195303618961764</v>
      </c>
      <c r="AD73" s="7">
        <f t="shared" si="4"/>
        <v>0.89937350654799286</v>
      </c>
      <c r="AE73" s="7">
        <f t="shared" si="4"/>
        <v>0.50810805440126883</v>
      </c>
    </row>
    <row r="74" spans="1:31" ht="15" customHeight="1" x14ac:dyDescent="0.25">
      <c r="A74" s="3">
        <v>10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7">
        <f t="shared" si="3"/>
        <v>1</v>
      </c>
      <c r="Q74" s="7">
        <f t="shared" si="3"/>
        <v>0.96811018381477909</v>
      </c>
      <c r="R74" s="7">
        <f t="shared" si="3"/>
        <v>0.96761458276199497</v>
      </c>
      <c r="S74" s="7">
        <f t="shared" si="3"/>
        <v>0.96387621530684819</v>
      </c>
      <c r="T74" s="7">
        <f t="shared" si="3"/>
        <v>1.0111770181263509</v>
      </c>
      <c r="U74" s="7"/>
      <c r="V74" s="7">
        <f t="shared" si="3"/>
        <v>0.87509650393576932</v>
      </c>
      <c r="W74" s="7">
        <f t="shared" si="3"/>
        <v>0.69066680251605905</v>
      </c>
      <c r="X74" s="7">
        <f t="shared" si="3"/>
        <v>0.70492586828712001</v>
      </c>
      <c r="Y74" s="7">
        <f t="shared" si="3"/>
        <v>0.64374414278875458</v>
      </c>
      <c r="Z74" s="7">
        <f t="shared" si="3"/>
        <v>0.82815175530484575</v>
      </c>
      <c r="AA74" s="7">
        <f t="shared" si="3"/>
        <v>0.93340786844628776</v>
      </c>
      <c r="AB74" s="7">
        <f t="shared" si="3"/>
        <v>1.2844299103316623</v>
      </c>
      <c r="AC74" s="7">
        <f t="shared" si="3"/>
        <v>1.2805692684344863</v>
      </c>
      <c r="AD74" s="7">
        <f t="shared" si="3"/>
        <v>0.98300080589223793</v>
      </c>
      <c r="AE74" s="7">
        <f t="shared" si="3"/>
        <v>0.16185401967779159</v>
      </c>
    </row>
    <row r="75" spans="1:31" ht="15" customHeight="1" x14ac:dyDescent="0.25">
      <c r="A75" s="3">
        <v>11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7">
        <f t="shared" si="3"/>
        <v>1</v>
      </c>
      <c r="Q75" s="7">
        <f t="shared" si="3"/>
        <v>0.94895063989094386</v>
      </c>
      <c r="R75" s="7">
        <f t="shared" si="3"/>
        <v>0.8181551567169052</v>
      </c>
      <c r="S75" s="7">
        <f t="shared" si="3"/>
        <v>0.7750329691989053</v>
      </c>
      <c r="T75" s="7">
        <f t="shared" si="3"/>
        <v>0.6882677770537271</v>
      </c>
      <c r="U75" s="7">
        <f t="shared" si="3"/>
        <v>0.70631600903031766</v>
      </c>
      <c r="V75" s="7">
        <f t="shared" si="3"/>
        <v>0.68298529004587516</v>
      </c>
      <c r="W75" s="7">
        <f t="shared" si="3"/>
        <v>0.69721875262657329</v>
      </c>
      <c r="X75" s="7">
        <f t="shared" si="3"/>
        <v>0.68194814633958867</v>
      </c>
      <c r="Y75" s="7">
        <f t="shared" si="3"/>
        <v>0.62510583719579671</v>
      </c>
      <c r="Z75" s="7">
        <f t="shared" si="3"/>
        <v>0.77270035950039506</v>
      </c>
      <c r="AA75" s="7">
        <f t="shared" si="3"/>
        <v>0.78522632846835894</v>
      </c>
      <c r="AB75" s="7">
        <f t="shared" si="3"/>
        <v>0.77702674791475423</v>
      </c>
      <c r="AC75" s="7">
        <f t="shared" si="3"/>
        <v>0.78198042559556102</v>
      </c>
      <c r="AD75" s="7">
        <f t="shared" si="3"/>
        <v>0.72982474920167273</v>
      </c>
      <c r="AE75" s="7">
        <f t="shared" si="3"/>
        <v>0.11601923160316824</v>
      </c>
    </row>
    <row r="76" spans="1:31" ht="15" customHeight="1" x14ac:dyDescent="0.25">
      <c r="A76" s="3">
        <v>12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7">
        <f t="shared" si="3"/>
        <v>1</v>
      </c>
      <c r="Q76" s="7">
        <f t="shared" si="3"/>
        <v>0.87889012263038579</v>
      </c>
      <c r="R76" s="7">
        <f t="shared" si="3"/>
        <v>0.91455298103073079</v>
      </c>
      <c r="S76" s="7">
        <f t="shared" si="3"/>
        <v>0.96895896007926086</v>
      </c>
      <c r="T76" s="7">
        <f t="shared" si="3"/>
        <v>0.98347752002554767</v>
      </c>
      <c r="U76" s="7">
        <f t="shared" si="3"/>
        <v>0.90586096195707222</v>
      </c>
      <c r="V76" s="7">
        <f t="shared" si="3"/>
        <v>0.75488015340281955</v>
      </c>
      <c r="W76" s="7">
        <f t="shared" si="3"/>
        <v>0.70652807167595155</v>
      </c>
      <c r="X76" s="7">
        <f t="shared" si="3"/>
        <v>0.66208190168937142</v>
      </c>
      <c r="Y76" s="7">
        <f t="shared" si="3"/>
        <v>0.64252654710013235</v>
      </c>
      <c r="Z76" s="7">
        <f t="shared" si="3"/>
        <v>0.88500115518579425</v>
      </c>
      <c r="AA76" s="7">
        <f t="shared" si="3"/>
        <v>0.98239539234053985</v>
      </c>
      <c r="AB76" s="7">
        <f t="shared" si="3"/>
        <v>1.1019210087616209</v>
      </c>
      <c r="AC76" s="7">
        <f t="shared" si="3"/>
        <v>1.1288053181182331</v>
      </c>
      <c r="AD76" s="7">
        <f t="shared" si="3"/>
        <v>1.0501529592417838</v>
      </c>
      <c r="AE76" s="7">
        <f t="shared" si="3"/>
        <v>0.45524511969520864</v>
      </c>
    </row>
    <row r="77" spans="1:31" ht="15" customHeight="1" x14ac:dyDescent="0.25">
      <c r="A77" s="3">
        <v>13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7">
        <f t="shared" si="3"/>
        <v>1</v>
      </c>
      <c r="Q77" s="7">
        <f t="shared" si="3"/>
        <v>0.89889746881428967</v>
      </c>
      <c r="R77" s="7">
        <f t="shared" si="3"/>
        <v>0.86145402661332005</v>
      </c>
      <c r="S77" s="7">
        <f t="shared" si="3"/>
        <v>0.90698584429379658</v>
      </c>
      <c r="T77" s="7">
        <f t="shared" si="3"/>
        <v>0.90759707068127971</v>
      </c>
      <c r="U77" s="7">
        <f t="shared" si="3"/>
        <v>0.82660159237930453</v>
      </c>
      <c r="V77" s="7">
        <f t="shared" si="3"/>
        <v>0.813766181653233</v>
      </c>
      <c r="W77" s="7">
        <f t="shared" si="3"/>
        <v>0.79502302616393816</v>
      </c>
      <c r="X77" s="7">
        <f t="shared" si="3"/>
        <v>0.78219750274931155</v>
      </c>
      <c r="Y77" s="7">
        <f t="shared" si="3"/>
        <v>0.73115123744405941</v>
      </c>
      <c r="Z77" s="7">
        <f t="shared" si="3"/>
        <v>0.92557936548923414</v>
      </c>
      <c r="AA77" s="7">
        <f t="shared" si="3"/>
        <v>0.95287077513120011</v>
      </c>
      <c r="AB77" s="7">
        <f t="shared" si="3"/>
        <v>0.99425808827904516</v>
      </c>
      <c r="AC77" s="7">
        <f t="shared" si="3"/>
        <v>0.9849218331994809</v>
      </c>
      <c r="AD77" s="7">
        <f t="shared" si="3"/>
        <v>0.98573337640606185</v>
      </c>
      <c r="AE77" s="7">
        <f t="shared" si="3"/>
        <v>0.5434625815505405</v>
      </c>
    </row>
    <row r="78" spans="1:31" ht="15" customHeight="1" x14ac:dyDescent="0.25">
      <c r="A78" s="3">
        <v>14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7">
        <f t="shared" si="3"/>
        <v>1</v>
      </c>
      <c r="Q78" s="7">
        <f t="shared" si="3"/>
        <v>0.955191134915924</v>
      </c>
      <c r="R78" s="7">
        <f t="shared" si="3"/>
        <v>0.9594292422713484</v>
      </c>
      <c r="S78" s="7">
        <f t="shared" si="3"/>
        <v>1.0841220863803038</v>
      </c>
      <c r="T78" s="7">
        <f t="shared" si="3"/>
        <v>1.2246407122073011</v>
      </c>
      <c r="U78" s="7">
        <f t="shared" si="3"/>
        <v>0.95400334709722556</v>
      </c>
      <c r="V78" s="7">
        <f t="shared" si="3"/>
        <v>0.92546145928038126</v>
      </c>
      <c r="W78" s="7">
        <f t="shared" si="3"/>
        <v>0.91342049688094262</v>
      </c>
      <c r="X78" s="7">
        <f t="shared" si="3"/>
        <v>0.85246155252643185</v>
      </c>
      <c r="Y78" s="7">
        <f t="shared" si="3"/>
        <v>0.80856594033268925</v>
      </c>
      <c r="Z78" s="7">
        <f t="shared" si="3"/>
        <v>0.99873118086118962</v>
      </c>
      <c r="AA78" s="7">
        <f t="shared" si="3"/>
        <v>1.0150117749304621</v>
      </c>
      <c r="AB78" s="7">
        <f t="shared" si="3"/>
        <v>1.0173746192840347</v>
      </c>
      <c r="AC78" s="7">
        <f t="shared" si="3"/>
        <v>1.0143671235042637</v>
      </c>
      <c r="AD78" s="7">
        <f t="shared" si="3"/>
        <v>0.98874230554462761</v>
      </c>
      <c r="AE78" s="7">
        <f t="shared" si="3"/>
        <v>0.57431586924910782</v>
      </c>
    </row>
    <row r="79" spans="1:31" ht="15" customHeight="1" x14ac:dyDescent="0.25">
      <c r="A79" s="3">
        <v>15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7">
        <f t="shared" si="3"/>
        <v>1</v>
      </c>
      <c r="Q79" s="7">
        <f t="shared" si="3"/>
        <v>0.84447880419134835</v>
      </c>
      <c r="R79" s="7">
        <f t="shared" si="3"/>
        <v>0.76794085617369867</v>
      </c>
      <c r="S79" s="7">
        <f t="shared" si="3"/>
        <v>0.83709979677641888</v>
      </c>
      <c r="T79" s="7">
        <f t="shared" si="3"/>
        <v>0.86408472928651259</v>
      </c>
      <c r="U79" s="7">
        <f t="shared" si="3"/>
        <v>1.0507160344042306</v>
      </c>
      <c r="V79" s="7">
        <f t="shared" si="3"/>
        <v>0.71251496176634799</v>
      </c>
      <c r="W79" s="7">
        <f t="shared" si="3"/>
        <v>0.85766996645305826</v>
      </c>
      <c r="X79" s="7">
        <f t="shared" si="3"/>
        <v>0.88367155210110371</v>
      </c>
      <c r="Y79" s="7">
        <f t="shared" si="3"/>
        <v>0.85000563801693407</v>
      </c>
      <c r="Z79" s="7">
        <f t="shared" si="3"/>
        <v>1.0165131518754909</v>
      </c>
      <c r="AA79" s="7">
        <f t="shared" si="3"/>
        <v>0.9727183969713914</v>
      </c>
      <c r="AB79" s="7">
        <f t="shared" si="3"/>
        <v>0.77190756589592535</v>
      </c>
      <c r="AC79" s="7">
        <f t="shared" si="3"/>
        <v>0.82594695376263527</v>
      </c>
      <c r="AD79" s="7">
        <f t="shared" si="3"/>
        <v>0.98304431255009395</v>
      </c>
      <c r="AE79" s="7">
        <f t="shared" si="3"/>
        <v>0.50293820234638498</v>
      </c>
    </row>
    <row r="80" spans="1:31" ht="15" customHeight="1" x14ac:dyDescent="0.25">
      <c r="A80" s="3">
        <v>16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7">
        <f t="shared" si="3"/>
        <v>1</v>
      </c>
      <c r="Q80" s="7">
        <f t="shared" si="3"/>
        <v>0.93689723715153639</v>
      </c>
      <c r="R80" s="7">
        <f t="shared" si="3"/>
        <v>0.88860466606471911</v>
      </c>
      <c r="S80" s="7">
        <f t="shared" si="3"/>
        <v>0.89303844871122962</v>
      </c>
      <c r="T80" s="7">
        <f t="shared" si="3"/>
        <v>0.959739885025225</v>
      </c>
      <c r="U80" s="7">
        <f t="shared" si="3"/>
        <v>0.92502147311630667</v>
      </c>
      <c r="V80" s="7">
        <f t="shared" si="3"/>
        <v>0.87470758715554842</v>
      </c>
      <c r="W80" s="7">
        <f t="shared" si="3"/>
        <v>0.87940965867121401</v>
      </c>
      <c r="X80" s="7">
        <f t="shared" si="3"/>
        <v>0.84853509778896397</v>
      </c>
      <c r="Y80" s="7">
        <f t="shared" si="3"/>
        <v>0.81765293915209514</v>
      </c>
      <c r="Z80" s="7">
        <f t="shared" si="3"/>
        <v>0.9911674997132135</v>
      </c>
      <c r="AA80" s="7">
        <f t="shared" si="3"/>
        <v>1.0157486810551559</v>
      </c>
      <c r="AB80" s="7">
        <f t="shared" si="3"/>
        <v>1.056132262142808</v>
      </c>
      <c r="AC80" s="7">
        <f t="shared" si="3"/>
        <v>1.0836366231537533</v>
      </c>
      <c r="AD80" s="7">
        <f t="shared" si="3"/>
        <v>1.0724361945323742</v>
      </c>
      <c r="AE80" s="7">
        <f t="shared" si="3"/>
        <v>0.59481930686876361</v>
      </c>
    </row>
    <row r="81" spans="1:31" ht="15" customHeight="1" x14ac:dyDescent="0.25">
      <c r="A81" s="3">
        <v>17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7">
        <f t="shared" si="3"/>
        <v>1</v>
      </c>
      <c r="Q81" s="7">
        <f t="shared" si="3"/>
        <v>0.94247313366250762</v>
      </c>
      <c r="R81" s="7">
        <f t="shared" si="3"/>
        <v>0.85751132359409976</v>
      </c>
      <c r="S81" s="7">
        <f t="shared" si="3"/>
        <v>0.86010250513688125</v>
      </c>
      <c r="T81" s="7">
        <f t="shared" si="3"/>
        <v>0.88429677410594865</v>
      </c>
      <c r="U81" s="7">
        <f t="shared" si="3"/>
        <v>0.81106471107223532</v>
      </c>
      <c r="V81" s="7">
        <f t="shared" si="3"/>
        <v>0.82486115041870178</v>
      </c>
      <c r="W81" s="7">
        <f t="shared" si="3"/>
        <v>0.8820466956178632</v>
      </c>
      <c r="X81" s="7">
        <f t="shared" si="3"/>
        <v>0.84768446837229572</v>
      </c>
      <c r="Y81" s="7">
        <f t="shared" si="3"/>
        <v>0.7605152087135858</v>
      </c>
      <c r="Z81" s="7">
        <f t="shared" si="3"/>
        <v>0.93405373356277843</v>
      </c>
      <c r="AA81" s="7">
        <f t="shared" si="3"/>
        <v>0.97703002616883683</v>
      </c>
      <c r="AB81" s="7">
        <f t="shared" si="3"/>
        <v>1.0124398140998601</v>
      </c>
      <c r="AC81" s="7">
        <f t="shared" si="3"/>
        <v>0.94291858325151445</v>
      </c>
      <c r="AD81" s="7">
        <f t="shared" si="3"/>
        <v>0.88046009867296315</v>
      </c>
      <c r="AE81" s="7">
        <f>AE20/$P20</f>
        <v>0.52653106305787301</v>
      </c>
    </row>
    <row r="82" spans="1:31" ht="15" customHeight="1" x14ac:dyDescent="0.25">
      <c r="A82" s="3">
        <v>18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7">
        <f t="shared" ref="P82:AE87" si="5">P21/$P21</f>
        <v>1</v>
      </c>
      <c r="Q82" s="7">
        <f t="shared" si="5"/>
        <v>0.95864029541032958</v>
      </c>
      <c r="R82" s="7">
        <f t="shared" si="5"/>
        <v>0.94975192875512116</v>
      </c>
      <c r="S82" s="7">
        <f t="shared" si="5"/>
        <v>1.0598937172500162</v>
      </c>
      <c r="T82" s="7">
        <f t="shared" si="5"/>
        <v>1.0512494152265506</v>
      </c>
      <c r="U82" s="7">
        <f t="shared" si="5"/>
        <v>0.90471435670956801</v>
      </c>
      <c r="V82" s="7">
        <f t="shared" si="5"/>
        <v>0.87563985542846801</v>
      </c>
      <c r="W82" s="7">
        <f t="shared" si="5"/>
        <v>0.93699743541427005</v>
      </c>
      <c r="X82" s="7">
        <f t="shared" si="5"/>
        <v>0.90022807139884864</v>
      </c>
      <c r="Y82" s="7">
        <f t="shared" si="5"/>
        <v>0.81538312078803543</v>
      </c>
      <c r="Z82" s="7">
        <f t="shared" si="5"/>
        <v>1.0513575079411548</v>
      </c>
      <c r="AA82" s="7">
        <f t="shared" si="5"/>
        <v>1.0541942799000419</v>
      </c>
      <c r="AB82" s="7">
        <f t="shared" si="5"/>
        <v>1.0739125343314662</v>
      </c>
      <c r="AC82" s="7">
        <f t="shared" si="5"/>
        <v>1.0274766148997616</v>
      </c>
      <c r="AD82" s="7">
        <f t="shared" si="5"/>
        <v>0.95055073560183112</v>
      </c>
      <c r="AE82" s="7">
        <f t="shared" si="5"/>
        <v>0.15907093242281709</v>
      </c>
    </row>
    <row r="83" spans="1:31" ht="15" customHeight="1" x14ac:dyDescent="0.25">
      <c r="A83" s="3">
        <v>19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7"/>
      <c r="Q83" s="7">
        <f>Q22/$Q22</f>
        <v>1</v>
      </c>
      <c r="R83" s="7">
        <f t="shared" ref="R83:AE83" si="6">R22/$Q22</f>
        <v>1.0636565827103726</v>
      </c>
      <c r="S83" s="7">
        <f t="shared" si="6"/>
        <v>1.1459604589950287</v>
      </c>
      <c r="T83" s="7">
        <f t="shared" si="6"/>
        <v>1.2168897114738668</v>
      </c>
      <c r="U83" s="7">
        <f t="shared" si="6"/>
        <v>0.96801731201899499</v>
      </c>
      <c r="V83" s="7">
        <f t="shared" si="6"/>
        <v>0.7897972839478643</v>
      </c>
      <c r="W83" s="7">
        <f t="shared" si="6"/>
        <v>0.99855965795095936</v>
      </c>
      <c r="X83" s="7">
        <f t="shared" si="6"/>
        <v>0.92806578378621252</v>
      </c>
      <c r="Y83" s="7">
        <f t="shared" si="6"/>
        <v>0.84494745760642453</v>
      </c>
      <c r="Z83" s="7">
        <f t="shared" si="6"/>
        <v>1.0886946956965595</v>
      </c>
      <c r="AA83" s="7">
        <f t="shared" si="6"/>
        <v>1.0848768266731552</v>
      </c>
      <c r="AB83" s="7">
        <f t="shared" si="6"/>
        <v>1.1423951179231033</v>
      </c>
      <c r="AC83" s="7">
        <f t="shared" si="6"/>
        <v>1.0981915848677211</v>
      </c>
      <c r="AD83" s="7">
        <f t="shared" si="6"/>
        <v>1.2075797350510709</v>
      </c>
      <c r="AE83" s="7">
        <f t="shared" si="6"/>
        <v>0.63779620104493751</v>
      </c>
    </row>
    <row r="84" spans="1:31" ht="15" customHeight="1" x14ac:dyDescent="0.25">
      <c r="A84" s="3">
        <v>20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7">
        <f t="shared" si="5"/>
        <v>1</v>
      </c>
      <c r="Q84" s="7">
        <f t="shared" si="5"/>
        <v>0.84449072326958785</v>
      </c>
      <c r="R84" s="7">
        <f t="shared" si="5"/>
        <v>0.79540514794046169</v>
      </c>
      <c r="S84" s="7">
        <f t="shared" si="5"/>
        <v>0.71940487898583771</v>
      </c>
      <c r="T84" s="7">
        <f t="shared" si="5"/>
        <v>0.77606837172048893</v>
      </c>
      <c r="U84" s="7">
        <f t="shared" si="5"/>
        <v>0.79315051605487075</v>
      </c>
      <c r="V84" s="7">
        <f t="shared" si="5"/>
        <v>0.8477148476498817</v>
      </c>
      <c r="W84" s="7">
        <f t="shared" si="5"/>
        <v>0.85220646689810575</v>
      </c>
      <c r="X84" s="7">
        <f t="shared" si="5"/>
        <v>0.83177767305877781</v>
      </c>
      <c r="Y84" s="7">
        <f t="shared" si="5"/>
        <v>0.77453991731925054</v>
      </c>
      <c r="Z84" s="7">
        <f t="shared" si="5"/>
        <v>1.0185833606387114</v>
      </c>
      <c r="AA84" s="7">
        <f t="shared" si="5"/>
        <v>1.0428903451934406</v>
      </c>
      <c r="AB84" s="7">
        <f t="shared" si="5"/>
        <v>1.0483715084375038</v>
      </c>
      <c r="AC84" s="7">
        <f t="shared" si="5"/>
        <v>1.0309756916943653</v>
      </c>
      <c r="AD84" s="7">
        <f t="shared" si="5"/>
        <v>0.96845899970925176</v>
      </c>
      <c r="AE84" s="7">
        <f t="shared" si="5"/>
        <v>0.75401358207361713</v>
      </c>
    </row>
    <row r="85" spans="1:31" ht="15" customHeight="1" x14ac:dyDescent="0.25">
      <c r="A85" s="3">
        <v>21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7">
        <f t="shared" si="5"/>
        <v>1</v>
      </c>
      <c r="Q85" s="7">
        <f t="shared" si="5"/>
        <v>0.92598587259256193</v>
      </c>
      <c r="R85" s="7">
        <f t="shared" si="5"/>
        <v>0.82680965024235153</v>
      </c>
      <c r="S85" s="7">
        <f t="shared" si="5"/>
        <v>0.79778392481551053</v>
      </c>
      <c r="T85" s="7">
        <f t="shared" si="5"/>
        <v>0.80965517363391315</v>
      </c>
      <c r="U85" s="7">
        <f t="shared" si="5"/>
        <v>0.67989558450035836</v>
      </c>
      <c r="V85" s="7">
        <f t="shared" si="5"/>
        <v>0.67462549780363557</v>
      </c>
      <c r="W85" s="7">
        <f t="shared" si="5"/>
        <v>0.74963409563306704</v>
      </c>
      <c r="X85" s="7">
        <f t="shared" si="5"/>
        <v>0.72449342004264605</v>
      </c>
      <c r="Y85" s="7">
        <f t="shared" si="5"/>
        <v>0.69100605009722915</v>
      </c>
      <c r="Z85" s="7">
        <f t="shared" si="5"/>
        <v>0.89702282448860216</v>
      </c>
      <c r="AA85" s="7">
        <f t="shared" si="5"/>
        <v>0.92764159233736798</v>
      </c>
      <c r="AB85" s="7">
        <f t="shared" si="5"/>
        <v>0.95629584325997452</v>
      </c>
      <c r="AC85" s="7">
        <f t="shared" si="5"/>
        <v>0.95022938518207789</v>
      </c>
      <c r="AD85" s="7">
        <f t="shared" si="5"/>
        <v>1.0039204238084083</v>
      </c>
      <c r="AE85" s="7">
        <f t="shared" si="5"/>
        <v>0.55376858560778186</v>
      </c>
    </row>
    <row r="86" spans="1:31" ht="15" customHeight="1" x14ac:dyDescent="0.25">
      <c r="A86" s="3">
        <v>22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7">
        <f t="shared" si="5"/>
        <v>1</v>
      </c>
      <c r="Q86" s="7">
        <f t="shared" si="5"/>
        <v>0.93392344207017008</v>
      </c>
      <c r="R86" s="7">
        <f t="shared" si="5"/>
        <v>0.89198540874309995</v>
      </c>
      <c r="S86" s="7">
        <f t="shared" si="5"/>
        <v>1.0213483117843796</v>
      </c>
      <c r="T86" s="7">
        <f t="shared" si="5"/>
        <v>1.0049336344208601</v>
      </c>
      <c r="U86" s="7">
        <f t="shared" si="5"/>
        <v>0.93802927983175521</v>
      </c>
      <c r="V86" s="7">
        <f t="shared" si="5"/>
        <v>0.99880360202905738</v>
      </c>
      <c r="W86" s="7">
        <f t="shared" si="5"/>
        <v>0.88393206412407122</v>
      </c>
      <c r="X86" s="7">
        <f t="shared" si="5"/>
        <v>0.81126223473094683</v>
      </c>
      <c r="Y86" s="7">
        <f t="shared" si="5"/>
        <v>0.7569204536496752</v>
      </c>
      <c r="Z86" s="7">
        <f t="shared" si="5"/>
        <v>1.2707320384424639</v>
      </c>
      <c r="AA86" s="7">
        <f t="shared" si="5"/>
        <v>1.1539537989752422</v>
      </c>
      <c r="AB86" s="7">
        <f t="shared" si="5"/>
        <v>1.2173326548502792</v>
      </c>
      <c r="AC86" s="7">
        <f t="shared" si="5"/>
        <v>1.2753776631785514</v>
      </c>
      <c r="AD86" s="7">
        <f t="shared" si="5"/>
        <v>1.2830357765227134</v>
      </c>
      <c r="AE86" s="7">
        <f t="shared" si="5"/>
        <v>0.54848260461077047</v>
      </c>
    </row>
    <row r="87" spans="1:31" ht="15" customHeight="1" x14ac:dyDescent="0.25">
      <c r="A87" s="3">
        <v>23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7">
        <f t="shared" si="5"/>
        <v>1</v>
      </c>
      <c r="Q87" s="7">
        <f t="shared" si="5"/>
        <v>0.90644335867792547</v>
      </c>
      <c r="R87" s="7">
        <f t="shared" si="5"/>
        <v>0.96793535007765052</v>
      </c>
      <c r="S87" s="7">
        <f t="shared" si="5"/>
        <v>1.0565835339530456</v>
      </c>
      <c r="T87" s="7">
        <f t="shared" si="5"/>
        <v>0.96390607544170082</v>
      </c>
      <c r="U87" s="7">
        <f t="shared" si="5"/>
        <v>0.95354299678913856</v>
      </c>
      <c r="V87" s="7">
        <f t="shared" si="5"/>
        <v>1.1094584439966697</v>
      </c>
      <c r="W87" s="7">
        <f t="shared" si="5"/>
        <v>1.251911220009182</v>
      </c>
      <c r="X87" s="7">
        <f t="shared" si="5"/>
        <v>1.3058167695707763</v>
      </c>
      <c r="Y87" s="7">
        <f t="shared" si="5"/>
        <v>1.2282046981416892</v>
      </c>
      <c r="Z87" s="7">
        <f t="shared" si="5"/>
        <v>1.2594337550892674</v>
      </c>
      <c r="AA87" s="7">
        <f t="shared" si="5"/>
        <v>1.3087610125756706</v>
      </c>
      <c r="AB87" s="7">
        <f t="shared" si="5"/>
        <v>1.3615939822520675</v>
      </c>
      <c r="AC87" s="7">
        <f t="shared" si="5"/>
        <v>1.3686092293627681</v>
      </c>
      <c r="AD87" s="7">
        <f t="shared" si="5"/>
        <v>1.491483535323205</v>
      </c>
      <c r="AE87" s="7">
        <f t="shared" si="5"/>
        <v>0.38624936719823261</v>
      </c>
    </row>
    <row r="88" spans="1:31" ht="15" customHeight="1" x14ac:dyDescent="0.25">
      <c r="A88" s="3">
        <v>24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7"/>
      <c r="Q88" s="7">
        <f>Q27/$Q27</f>
        <v>1</v>
      </c>
      <c r="R88" s="7">
        <f t="shared" ref="R88:AE88" si="7">R27/$Q27</f>
        <v>1.0102550256977423</v>
      </c>
      <c r="S88" s="7">
        <f t="shared" si="7"/>
        <v>1.1231449692270854</v>
      </c>
      <c r="T88" s="7">
        <f t="shared" si="7"/>
        <v>1.0776459456521301</v>
      </c>
      <c r="U88" s="7">
        <f t="shared" si="7"/>
        <v>1.2139235487557432</v>
      </c>
      <c r="V88" s="7">
        <f t="shared" si="7"/>
        <v>1.3840875653780957</v>
      </c>
      <c r="W88" s="7">
        <f t="shared" si="7"/>
        <v>1.2290945611866502</v>
      </c>
      <c r="X88" s="7">
        <f t="shared" si="7"/>
        <v>1.2621795648626157</v>
      </c>
      <c r="Y88" s="7">
        <f t="shared" si="7"/>
        <v>1.1942022558714462</v>
      </c>
      <c r="Z88" s="7">
        <f t="shared" si="7"/>
        <v>1.6763617812868645</v>
      </c>
      <c r="AA88" s="7">
        <f t="shared" si="7"/>
        <v>1.8147500443135385</v>
      </c>
      <c r="AB88" s="7">
        <f t="shared" si="7"/>
        <v>1.6237354789902705</v>
      </c>
      <c r="AC88" s="7">
        <f t="shared" si="7"/>
        <v>1.2700651769269227</v>
      </c>
      <c r="AD88" s="7">
        <f t="shared" si="7"/>
        <v>1.1336337965774395</v>
      </c>
      <c r="AE88" s="7">
        <f t="shared" si="7"/>
        <v>0.91246090566600946</v>
      </c>
    </row>
    <row r="89" spans="1:31" ht="15" customHeight="1" x14ac:dyDescent="0.25">
      <c r="A89" s="3">
        <v>25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7">
        <f t="shared" ref="P89:AE100" si="8">P28/$P28</f>
        <v>1</v>
      </c>
      <c r="Q89" s="7">
        <f t="shared" si="8"/>
        <v>0.98523364243226152</v>
      </c>
      <c r="R89" s="7">
        <f t="shared" si="8"/>
        <v>0.99250907200516658</v>
      </c>
      <c r="S89" s="7">
        <f t="shared" si="8"/>
        <v>1.0692051531729789</v>
      </c>
      <c r="T89" s="7">
        <f t="shared" si="8"/>
        <v>1.0649275500765214</v>
      </c>
      <c r="U89" s="7">
        <f t="shared" si="8"/>
        <v>0.66757913025593785</v>
      </c>
      <c r="V89" s="7">
        <f t="shared" si="8"/>
        <v>0.74302747501501099</v>
      </c>
      <c r="W89" s="7">
        <f t="shared" si="8"/>
        <v>0.73411067704424116</v>
      </c>
      <c r="X89" s="7">
        <f t="shared" si="8"/>
        <v>0.80853888971727406</v>
      </c>
      <c r="Y89" s="7">
        <f t="shared" si="8"/>
        <v>1.031944564114202</v>
      </c>
      <c r="Z89" s="7">
        <f t="shared" si="8"/>
        <v>1.0896054851948322</v>
      </c>
      <c r="AA89" s="7">
        <f t="shared" si="8"/>
        <v>1.03074746602939</v>
      </c>
      <c r="AB89" s="7">
        <f t="shared" si="8"/>
        <v>1.058690879182002</v>
      </c>
      <c r="AC89" s="7">
        <f t="shared" si="8"/>
        <v>1.1261842406147615</v>
      </c>
      <c r="AD89" s="7">
        <f t="shared" si="8"/>
        <v>1.1114471384041387</v>
      </c>
      <c r="AE89" s="7">
        <f t="shared" si="8"/>
        <v>0.69309101510943183</v>
      </c>
    </row>
    <row r="90" spans="1:31" ht="15" customHeight="1" x14ac:dyDescent="0.25">
      <c r="A90" s="3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7">
        <f t="shared" si="8"/>
        <v>1</v>
      </c>
      <c r="Q90" s="7">
        <f t="shared" si="8"/>
        <v>0.93676917964056527</v>
      </c>
      <c r="R90" s="7">
        <f t="shared" si="8"/>
        <v>0.88159885165350838</v>
      </c>
      <c r="S90" s="7">
        <f t="shared" si="8"/>
        <v>0.88208202186741425</v>
      </c>
      <c r="T90" s="7">
        <f t="shared" si="8"/>
        <v>0.89981722331756575</v>
      </c>
      <c r="U90" s="7">
        <f t="shared" si="8"/>
        <v>0.77682136835566595</v>
      </c>
      <c r="V90" s="7">
        <f t="shared" si="8"/>
        <v>0.78587556521849455</v>
      </c>
      <c r="W90" s="7">
        <f t="shared" si="8"/>
        <v>0.82966820237541727</v>
      </c>
      <c r="X90" s="7">
        <f t="shared" si="8"/>
        <v>0.7900949693292999</v>
      </c>
      <c r="Y90" s="7">
        <f t="shared" si="8"/>
        <v>0.73657529802935684</v>
      </c>
      <c r="Z90" s="7">
        <f t="shared" si="8"/>
        <v>0.89188265347498163</v>
      </c>
      <c r="AA90" s="7">
        <f t="shared" si="8"/>
        <v>0.94356147390539336</v>
      </c>
      <c r="AB90" s="7">
        <f t="shared" si="8"/>
        <v>0.97555003563581444</v>
      </c>
      <c r="AC90" s="7">
        <f t="shared" si="8"/>
        <v>0.99214661494475898</v>
      </c>
      <c r="AD90" s="7">
        <f t="shared" si="8"/>
        <v>1.0142137578587447</v>
      </c>
      <c r="AE90" s="7">
        <f t="shared" si="8"/>
        <v>0.5561323003818549</v>
      </c>
    </row>
    <row r="91" spans="1:31" ht="15" customHeight="1" x14ac:dyDescent="0.25">
      <c r="A91" s="3">
        <v>27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7">
        <f t="shared" si="8"/>
        <v>1</v>
      </c>
      <c r="Q91" s="7">
        <f t="shared" si="8"/>
        <v>0.94888144113405726</v>
      </c>
      <c r="R91" s="7">
        <f t="shared" si="8"/>
        <v>0.88065670982088984</v>
      </c>
      <c r="S91" s="7">
        <f t="shared" si="8"/>
        <v>0.9720031438575063</v>
      </c>
      <c r="T91" s="7">
        <f t="shared" si="8"/>
        <v>1.0024520086933519</v>
      </c>
      <c r="U91" s="7">
        <f t="shared" si="8"/>
        <v>0.92331281254139996</v>
      </c>
      <c r="V91" s="7">
        <f t="shared" si="8"/>
        <v>0.87703891743220286</v>
      </c>
      <c r="W91" s="7">
        <f t="shared" si="8"/>
        <v>0.9254595143840636</v>
      </c>
      <c r="X91" s="7">
        <f t="shared" si="8"/>
        <v>0.84433757748171978</v>
      </c>
      <c r="Y91" s="7">
        <f t="shared" si="8"/>
        <v>0.66244834563328747</v>
      </c>
      <c r="Z91" s="7">
        <f t="shared" si="8"/>
        <v>0.91498844216805897</v>
      </c>
      <c r="AA91" s="7">
        <f t="shared" si="8"/>
        <v>0.98349216118166982</v>
      </c>
      <c r="AB91" s="7">
        <f t="shared" si="8"/>
        <v>1.0595541959080412</v>
      </c>
      <c r="AC91" s="7">
        <f t="shared" si="8"/>
        <v>1.0324931005428206</v>
      </c>
      <c r="AD91" s="7">
        <f t="shared" si="8"/>
        <v>1.0018211882854302</v>
      </c>
      <c r="AE91" s="7">
        <f t="shared" si="8"/>
        <v>0.80277862145175982</v>
      </c>
    </row>
    <row r="92" spans="1:31" ht="15" customHeight="1" x14ac:dyDescent="0.25">
      <c r="A92" s="3">
        <v>28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7">
        <f t="shared" si="8"/>
        <v>1</v>
      </c>
      <c r="Q92" s="7">
        <f t="shared" si="8"/>
        <v>0.99735350131312972</v>
      </c>
      <c r="R92" s="7">
        <f t="shared" si="8"/>
        <v>0.94098249663866229</v>
      </c>
      <c r="S92" s="7">
        <f t="shared" si="8"/>
        <v>0.98366542874173857</v>
      </c>
      <c r="T92" s="7">
        <f t="shared" si="8"/>
        <v>0.96141482961621472</v>
      </c>
      <c r="U92" s="7">
        <f t="shared" si="8"/>
        <v>0.83228039556420097</v>
      </c>
      <c r="V92" s="7">
        <f t="shared" si="8"/>
        <v>0.81995453751075431</v>
      </c>
      <c r="W92" s="7">
        <f t="shared" si="8"/>
        <v>0.89167157590636192</v>
      </c>
      <c r="X92" s="7">
        <f t="shared" si="8"/>
        <v>0.86897725463966702</v>
      </c>
      <c r="Y92" s="7">
        <f t="shared" si="8"/>
        <v>0.78103392163003083</v>
      </c>
      <c r="Z92" s="7">
        <f t="shared" si="8"/>
        <v>1.0138089841659774</v>
      </c>
      <c r="AA92" s="7">
        <f t="shared" si="8"/>
        <v>1.0671497209199143</v>
      </c>
      <c r="AB92" s="7">
        <f t="shared" si="8"/>
        <v>1.1557266947898097</v>
      </c>
      <c r="AC92" s="7">
        <f t="shared" si="8"/>
        <v>1.1652386670003696</v>
      </c>
      <c r="AD92" s="7">
        <f t="shared" si="8"/>
        <v>1.138863286932398</v>
      </c>
      <c r="AE92" s="7">
        <f t="shared" si="8"/>
        <v>0.97881401396643652</v>
      </c>
    </row>
    <row r="93" spans="1:31" ht="15" customHeight="1" x14ac:dyDescent="0.25">
      <c r="A93" s="3">
        <v>29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7">
        <f t="shared" si="8"/>
        <v>1</v>
      </c>
      <c r="Q93" s="7">
        <f t="shared" si="8"/>
        <v>0.97753765123264491</v>
      </c>
      <c r="R93" s="7">
        <f t="shared" si="8"/>
        <v>0.94226086783258178</v>
      </c>
      <c r="S93" s="7">
        <f t="shared" si="8"/>
        <v>1.0081100781257044</v>
      </c>
      <c r="T93" s="7">
        <f t="shared" si="8"/>
        <v>1.0092520253819501</v>
      </c>
      <c r="U93" s="7">
        <f t="shared" si="8"/>
        <v>0.90027856812752993</v>
      </c>
      <c r="V93" s="7">
        <f t="shared" si="8"/>
        <v>0.90318203202941572</v>
      </c>
      <c r="W93" s="7">
        <f t="shared" si="8"/>
        <v>0.70889139383235211</v>
      </c>
      <c r="X93" s="7">
        <f t="shared" si="8"/>
        <v>0.68599473253645216</v>
      </c>
      <c r="Y93" s="7">
        <f t="shared" si="8"/>
        <v>0.79965316953131538</v>
      </c>
      <c r="Z93" s="7">
        <f t="shared" si="8"/>
        <v>0.9552367198055598</v>
      </c>
      <c r="AA93" s="7">
        <f t="shared" si="8"/>
        <v>0.97824247605451431</v>
      </c>
      <c r="AB93" s="7">
        <f t="shared" si="8"/>
        <v>1.0884006486987412</v>
      </c>
      <c r="AC93" s="7">
        <f t="shared" si="8"/>
        <v>1.0350955660408199</v>
      </c>
      <c r="AD93" s="7">
        <f t="shared" si="8"/>
        <v>1.0158375864679123</v>
      </c>
      <c r="AE93" s="7">
        <f t="shared" si="8"/>
        <v>0.52175918324701109</v>
      </c>
    </row>
    <row r="94" spans="1:31" ht="15" customHeight="1" x14ac:dyDescent="0.25">
      <c r="A94" s="3">
        <v>30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7">
        <f t="shared" si="8"/>
        <v>1</v>
      </c>
      <c r="Q94" s="7">
        <f t="shared" si="8"/>
        <v>0.87922150588889603</v>
      </c>
      <c r="R94" s="7">
        <f t="shared" si="8"/>
        <v>0.90487546187851242</v>
      </c>
      <c r="S94" s="7">
        <f t="shared" si="8"/>
        <v>1.0010372332804189</v>
      </c>
      <c r="T94" s="7">
        <f t="shared" si="8"/>
        <v>1.0424194936028222</v>
      </c>
      <c r="U94" s="7">
        <f t="shared" si="8"/>
        <v>0.80485074866624506</v>
      </c>
      <c r="V94" s="7">
        <f t="shared" si="8"/>
        <v>0.84563454969579044</v>
      </c>
      <c r="W94" s="7">
        <f t="shared" si="8"/>
        <v>0.94015868390999835</v>
      </c>
      <c r="X94" s="7">
        <f t="shared" si="8"/>
        <v>0.86467851013628549</v>
      </c>
      <c r="Y94" s="7">
        <f t="shared" si="8"/>
        <v>0.82873802157899912</v>
      </c>
      <c r="Z94" s="7">
        <f t="shared" si="8"/>
        <v>1.1038698741931365</v>
      </c>
      <c r="AA94" s="7">
        <f t="shared" si="8"/>
        <v>1.1376375819208813</v>
      </c>
      <c r="AB94" s="7">
        <f t="shared" si="8"/>
        <v>1.2421505229670415</v>
      </c>
      <c r="AC94" s="7">
        <f t="shared" si="8"/>
        <v>1.2807864709657928</v>
      </c>
      <c r="AD94" s="7">
        <f t="shared" si="8"/>
        <v>1.1814048734675369</v>
      </c>
      <c r="AE94" s="7">
        <f t="shared" si="8"/>
        <v>0.55970093014744071</v>
      </c>
    </row>
    <row r="95" spans="1:31" ht="15" customHeight="1" x14ac:dyDescent="0.25">
      <c r="A95" s="3">
        <v>31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7">
        <f t="shared" si="8"/>
        <v>1</v>
      </c>
      <c r="Q95" s="7">
        <f t="shared" si="8"/>
        <v>0.88928972396677308</v>
      </c>
      <c r="R95" s="7">
        <f t="shared" si="8"/>
        <v>0.84484124085636048</v>
      </c>
      <c r="S95" s="7">
        <f t="shared" si="8"/>
        <v>1.0296401885361042</v>
      </c>
      <c r="T95" s="7">
        <f t="shared" si="8"/>
        <v>1.0460210746958685</v>
      </c>
      <c r="U95" s="7">
        <f t="shared" si="8"/>
        <v>0.91792152652794035</v>
      </c>
      <c r="V95" s="7">
        <f t="shared" si="8"/>
        <v>0.99072045065996417</v>
      </c>
      <c r="W95" s="7">
        <f t="shared" si="8"/>
        <v>1.1040502116643089</v>
      </c>
      <c r="X95" s="7">
        <f t="shared" si="8"/>
        <v>1.1347416262130194</v>
      </c>
      <c r="Y95" s="7">
        <f t="shared" si="8"/>
        <v>1.0405595904045932</v>
      </c>
      <c r="Z95" s="7">
        <f t="shared" si="8"/>
        <v>1.3543070075079626</v>
      </c>
      <c r="AA95" s="7">
        <f t="shared" si="8"/>
        <v>1.3787621573473514</v>
      </c>
      <c r="AB95" s="7">
        <f t="shared" si="8"/>
        <v>1.5331214137194025</v>
      </c>
      <c r="AC95" s="7">
        <f t="shared" si="8"/>
        <v>1.5663868529708471</v>
      </c>
      <c r="AD95" s="7">
        <f t="shared" si="8"/>
        <v>1.6065789229988041</v>
      </c>
      <c r="AE95" s="7">
        <f t="shared" si="8"/>
        <v>0.86066716784113106</v>
      </c>
    </row>
    <row r="96" spans="1:31" ht="15" customHeight="1" x14ac:dyDescent="0.25">
      <c r="A96" s="3">
        <v>32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7">
        <f t="shared" si="8"/>
        <v>1</v>
      </c>
      <c r="Q96" s="7">
        <f t="shared" si="8"/>
        <v>0.9355555632951732</v>
      </c>
      <c r="R96" s="7">
        <f t="shared" si="8"/>
        <v>0.85526436972946884</v>
      </c>
      <c r="S96" s="7">
        <f t="shared" si="8"/>
        <v>0.93367339981155939</v>
      </c>
      <c r="T96" s="7">
        <f t="shared" si="8"/>
        <v>0.98934009266628298</v>
      </c>
      <c r="U96" s="7">
        <f t="shared" si="8"/>
        <v>0.9728139746985659</v>
      </c>
      <c r="V96" s="7">
        <f t="shared" si="8"/>
        <v>0.95836671624524217</v>
      </c>
      <c r="W96" s="7"/>
      <c r="X96" s="7">
        <f t="shared" si="8"/>
        <v>0.73441609136805175</v>
      </c>
      <c r="Y96" s="7">
        <f t="shared" si="8"/>
        <v>0.77141617127429229</v>
      </c>
      <c r="Z96" s="7">
        <f t="shared" si="8"/>
        <v>1.0078418423470195</v>
      </c>
      <c r="AA96" s="7">
        <f t="shared" si="8"/>
        <v>1.3633399751138511</v>
      </c>
      <c r="AB96" s="7">
        <f t="shared" si="8"/>
        <v>1.7061930734625079</v>
      </c>
      <c r="AC96" s="7"/>
      <c r="AD96" s="7">
        <f t="shared" si="8"/>
        <v>1.2181025541189743</v>
      </c>
      <c r="AE96" s="7">
        <f t="shared" si="8"/>
        <v>0.3594508945239156</v>
      </c>
    </row>
    <row r="97" spans="1:31" ht="15" customHeight="1" x14ac:dyDescent="0.25">
      <c r="A97" s="3">
        <v>33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7">
        <f t="shared" si="8"/>
        <v>1</v>
      </c>
      <c r="Q97" s="7">
        <f t="shared" si="8"/>
        <v>0.92897248731932602</v>
      </c>
      <c r="R97" s="7">
        <f t="shared" si="8"/>
        <v>0.81143496968824447</v>
      </c>
      <c r="S97" s="7">
        <f t="shared" si="8"/>
        <v>0.87922974306901069</v>
      </c>
      <c r="T97" s="7">
        <f t="shared" si="8"/>
        <v>0.93332507884700244</v>
      </c>
      <c r="U97" s="7">
        <f t="shared" si="8"/>
        <v>0.79351023715903646</v>
      </c>
      <c r="V97" s="7">
        <f t="shared" si="8"/>
        <v>0.72987180413003239</v>
      </c>
      <c r="W97" s="7">
        <f t="shared" si="8"/>
        <v>0.85791358033690579</v>
      </c>
      <c r="X97" s="7">
        <f t="shared" si="8"/>
        <v>0.78955505274078286</v>
      </c>
      <c r="Y97" s="7">
        <f t="shared" si="8"/>
        <v>0.76624121979081405</v>
      </c>
      <c r="Z97" s="7">
        <f t="shared" si="8"/>
        <v>0.84948438049876485</v>
      </c>
      <c r="AA97" s="7">
        <f t="shared" si="8"/>
        <v>0.79970208012776278</v>
      </c>
      <c r="AB97" s="7">
        <f t="shared" si="8"/>
        <v>1.0172284663181457</v>
      </c>
      <c r="AC97" s="7">
        <f t="shared" si="8"/>
        <v>1.3378286274451563</v>
      </c>
      <c r="AD97" s="7">
        <f t="shared" si="8"/>
        <v>1.2575584389610295</v>
      </c>
      <c r="AE97" s="7">
        <f t="shared" si="8"/>
        <v>0.94151675655437894</v>
      </c>
    </row>
    <row r="98" spans="1:31" ht="15" customHeight="1" x14ac:dyDescent="0.25">
      <c r="A98" s="3">
        <v>34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7">
        <f t="shared" si="8"/>
        <v>1</v>
      </c>
      <c r="Q98" s="7">
        <f t="shared" si="8"/>
        <v>0.98766646122848567</v>
      </c>
      <c r="R98" s="7">
        <f t="shared" si="8"/>
        <v>0.94715187599886419</v>
      </c>
      <c r="S98" s="7">
        <f t="shared" si="8"/>
        <v>0.90255310813055922</v>
      </c>
      <c r="T98" s="7">
        <f t="shared" si="8"/>
        <v>0.91881419768774497</v>
      </c>
      <c r="U98" s="7">
        <f t="shared" si="8"/>
        <v>0.86791330475411788</v>
      </c>
      <c r="V98" s="7">
        <f t="shared" si="8"/>
        <v>0.8303178186438418</v>
      </c>
      <c r="W98" s="7">
        <f t="shared" si="8"/>
        <v>1.0365721147561848</v>
      </c>
      <c r="X98" s="7">
        <f t="shared" si="8"/>
        <v>0.98553058096881374</v>
      </c>
      <c r="Y98" s="7">
        <f t="shared" si="8"/>
        <v>0.77009161094194856</v>
      </c>
      <c r="Z98" s="7">
        <f t="shared" si="8"/>
        <v>1.0364202720776294</v>
      </c>
      <c r="AA98" s="7">
        <f t="shared" si="8"/>
        <v>1.052793256371662</v>
      </c>
      <c r="AB98" s="7">
        <f t="shared" si="8"/>
        <v>1.0202369795480382</v>
      </c>
      <c r="AC98" s="7">
        <f t="shared" si="8"/>
        <v>1.1035687708716713</v>
      </c>
      <c r="AD98" s="7">
        <f t="shared" si="8"/>
        <v>1.0026971108194709</v>
      </c>
      <c r="AE98" s="7">
        <f t="shared" si="8"/>
        <v>0.561725856300203</v>
      </c>
    </row>
    <row r="99" spans="1:31" ht="15" customHeight="1" x14ac:dyDescent="0.25">
      <c r="A99" s="3">
        <v>35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7">
        <f t="shared" si="8"/>
        <v>1</v>
      </c>
      <c r="Q99" s="7">
        <f t="shared" si="8"/>
        <v>0.91402318487380374</v>
      </c>
      <c r="R99" s="7">
        <f t="shared" si="8"/>
        <v>0.85431988504874701</v>
      </c>
      <c r="S99" s="7">
        <f t="shared" si="8"/>
        <v>0.91544813721131313</v>
      </c>
      <c r="T99" s="7">
        <f t="shared" si="8"/>
        <v>0.93753703364437468</v>
      </c>
      <c r="U99" s="7">
        <f t="shared" si="8"/>
        <v>0.80343654820715216</v>
      </c>
      <c r="V99" s="7">
        <f t="shared" si="8"/>
        <v>0.8029943398536995</v>
      </c>
      <c r="W99" s="7">
        <f t="shared" si="8"/>
        <v>0.78145261596459947</v>
      </c>
      <c r="X99" s="7">
        <f t="shared" si="8"/>
        <v>0.8240447927309491</v>
      </c>
      <c r="Y99" s="7">
        <f t="shared" si="8"/>
        <v>0.76347340304760425</v>
      </c>
      <c r="Z99" s="7">
        <f t="shared" si="8"/>
        <v>0.95021561022987122</v>
      </c>
      <c r="AA99" s="7">
        <f t="shared" si="8"/>
        <v>0.95829492259543458</v>
      </c>
      <c r="AB99" s="7">
        <f t="shared" si="8"/>
        <v>0.99117757565618725</v>
      </c>
      <c r="AC99" s="7">
        <f t="shared" si="8"/>
        <v>1.069712507292002</v>
      </c>
      <c r="AD99" s="7">
        <f t="shared" si="8"/>
        <v>1.0094969792720527</v>
      </c>
      <c r="AE99" s="7">
        <f t="shared" si="8"/>
        <v>0.53645196624082436</v>
      </c>
    </row>
    <row r="100" spans="1:31" ht="15" customHeight="1" x14ac:dyDescent="0.25">
      <c r="A100" s="3" t="s">
        <v>1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7">
        <f t="shared" si="8"/>
        <v>1</v>
      </c>
      <c r="Q100" s="7">
        <f t="shared" si="8"/>
        <v>0.92947535383292612</v>
      </c>
      <c r="R100" s="7">
        <f t="shared" si="8"/>
        <v>0.8906544142037347</v>
      </c>
      <c r="S100" s="7">
        <f t="shared" si="8"/>
        <v>0.92856827490682736</v>
      </c>
      <c r="T100" s="7">
        <f t="shared" si="8"/>
        <v>0.95444895699517018</v>
      </c>
      <c r="U100" s="7">
        <f t="shared" si="8"/>
        <v>0.85052002590128362</v>
      </c>
      <c r="V100" s="7">
        <f t="shared" si="8"/>
        <v>0.84298281339816072</v>
      </c>
      <c r="W100" s="7">
        <f t="shared" si="8"/>
        <v>0.89092120672610609</v>
      </c>
      <c r="X100" s="7">
        <f t="shared" si="8"/>
        <v>0.85771928522589425</v>
      </c>
      <c r="Y100" s="7">
        <f t="shared" si="8"/>
        <v>0.8033730486131716</v>
      </c>
      <c r="Z100" s="7">
        <f t="shared" si="8"/>
        <v>1.0098681630210338</v>
      </c>
      <c r="AA100" s="7">
        <f t="shared" si="8"/>
        <v>1.022150218411753</v>
      </c>
      <c r="AB100" s="7">
        <f t="shared" si="8"/>
        <v>1.079481658896283</v>
      </c>
      <c r="AC100" s="7">
        <f t="shared" si="8"/>
        <v>1.0832056622981068</v>
      </c>
      <c r="AD100" s="7">
        <f t="shared" si="8"/>
        <v>1.0329919765839868</v>
      </c>
      <c r="AE100" s="7">
        <f t="shared" si="8"/>
        <v>0.54402390441892201</v>
      </c>
    </row>
    <row r="102" spans="1:31" ht="15" customHeight="1" x14ac:dyDescent="0.25">
      <c r="A102" t="s">
        <v>30</v>
      </c>
      <c r="P102" s="7">
        <f>+AVERAGE(P65:P99)</f>
        <v>1</v>
      </c>
      <c r="Q102" s="7">
        <f t="shared" ref="Q102:AD102" si="9">+AVERAGE(Q65:Q99)</f>
        <v>0.93130280351040517</v>
      </c>
      <c r="R102" s="7">
        <f t="shared" si="9"/>
        <v>0.9011683147852344</v>
      </c>
      <c r="S102" s="7">
        <f t="shared" si="9"/>
        <v>0.94019251530236081</v>
      </c>
      <c r="T102" s="7">
        <f t="shared" si="9"/>
        <v>0.96449991336500263</v>
      </c>
      <c r="U102" s="7">
        <f t="shared" si="9"/>
        <v>0.87004583202957575</v>
      </c>
      <c r="V102" s="7">
        <f t="shared" si="9"/>
        <v>0.85801288004162213</v>
      </c>
      <c r="W102" s="7">
        <f t="shared" si="9"/>
        <v>0.87541839903836272</v>
      </c>
      <c r="X102" s="7">
        <f t="shared" si="9"/>
        <v>0.85313992034521413</v>
      </c>
      <c r="Y102" s="7">
        <f t="shared" si="9"/>
        <v>0.80749459401140911</v>
      </c>
      <c r="Z102" s="7">
        <f t="shared" si="9"/>
        <v>1.0156195433078332</v>
      </c>
      <c r="AA102" s="7">
        <f t="shared" si="9"/>
        <v>1.032646510104736</v>
      </c>
      <c r="AB102" s="7">
        <f t="shared" si="9"/>
        <v>1.0969565035999953</v>
      </c>
      <c r="AC102" s="7">
        <f t="shared" si="9"/>
        <v>1.080713163417055</v>
      </c>
      <c r="AD102" s="7">
        <f t="shared" si="9"/>
        <v>1.0642481330108855</v>
      </c>
    </row>
    <row r="103" spans="1:31" ht="15" customHeight="1" x14ac:dyDescent="0.25">
      <c r="A103" t="s">
        <v>31</v>
      </c>
      <c r="P103" s="7">
        <f>STDEV(P65:P99)</f>
        <v>0</v>
      </c>
      <c r="Q103" s="7">
        <f t="shared" ref="Q103:AD103" si="10">STDEV(Q65:Q99)</f>
        <v>6.2747818639527025E-2</v>
      </c>
      <c r="R103" s="7">
        <f t="shared" si="10"/>
        <v>7.913907998268449E-2</v>
      </c>
      <c r="S103" s="7">
        <f t="shared" si="10"/>
        <v>0.10668341988212098</v>
      </c>
      <c r="T103" s="7">
        <f t="shared" si="10"/>
        <v>0.10722383784616908</v>
      </c>
      <c r="U103" s="7">
        <f t="shared" si="10"/>
        <v>0.10785093189091943</v>
      </c>
      <c r="V103" s="7">
        <f t="shared" si="10"/>
        <v>0.1292965305883802</v>
      </c>
      <c r="W103" s="7">
        <f t="shared" si="10"/>
        <v>0.13406670445939309</v>
      </c>
      <c r="X103" s="7">
        <f t="shared" si="10"/>
        <v>0.14193076398649082</v>
      </c>
      <c r="Y103" s="7">
        <f t="shared" si="10"/>
        <v>0.1353552263057714</v>
      </c>
      <c r="Z103" s="7">
        <f t="shared" si="10"/>
        <v>0.17241300137021343</v>
      </c>
      <c r="AA103" s="7">
        <f t="shared" si="10"/>
        <v>0.20023218007638283</v>
      </c>
      <c r="AB103" s="7">
        <f t="shared" si="10"/>
        <v>0.20805449557743466</v>
      </c>
      <c r="AC103" s="7">
        <f t="shared" si="10"/>
        <v>0.17360023598314311</v>
      </c>
      <c r="AD103" s="7">
        <f t="shared" si="10"/>
        <v>0.2084465387492645</v>
      </c>
    </row>
    <row r="125" spans="1:34" ht="15" customHeight="1" x14ac:dyDescent="0.25">
      <c r="A125" t="s">
        <v>17</v>
      </c>
    </row>
    <row r="126" spans="1:34" ht="15" customHeight="1" x14ac:dyDescent="0.25">
      <c r="A126" s="35" t="s">
        <v>40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34" ht="15" customHeight="1" x14ac:dyDescent="0.25">
      <c r="P127" s="3">
        <v>2004</v>
      </c>
      <c r="Q127" s="3">
        <v>2005</v>
      </c>
      <c r="R127" s="3">
        <v>2006</v>
      </c>
      <c r="S127" s="3">
        <v>2007</v>
      </c>
      <c r="T127" s="3">
        <v>2008</v>
      </c>
      <c r="U127" s="3">
        <v>2009</v>
      </c>
      <c r="V127" s="3">
        <v>2010</v>
      </c>
      <c r="W127" s="3">
        <v>2011</v>
      </c>
      <c r="X127" s="3">
        <v>2012</v>
      </c>
      <c r="Y127" s="3">
        <v>2013</v>
      </c>
      <c r="Z127" s="3">
        <v>2014</v>
      </c>
      <c r="AA127" s="3">
        <v>2015</v>
      </c>
      <c r="AB127" s="3">
        <v>2016</v>
      </c>
      <c r="AC127" s="29">
        <v>2017</v>
      </c>
      <c r="AD127" s="3">
        <v>2018</v>
      </c>
      <c r="AE127" s="3">
        <v>2019</v>
      </c>
      <c r="AF127" s="3">
        <v>2020</v>
      </c>
      <c r="AG127" s="3"/>
      <c r="AH127" s="3"/>
    </row>
    <row r="128" spans="1:34" ht="15" customHeight="1" x14ac:dyDescent="0.25">
      <c r="A128" s="3">
        <v>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7">
        <f>(P4*7)/2.2</f>
        <v>6.3314160925697118</v>
      </c>
      <c r="Q128" s="7">
        <f t="shared" ref="Q128:AF128" si="11">(Q4*7)/2.2</f>
        <v>4.5749594537426441</v>
      </c>
      <c r="R128" s="7">
        <f t="shared" si="11"/>
        <v>4.7162009651307599</v>
      </c>
      <c r="S128" s="7">
        <f t="shared" si="11"/>
        <v>4.7333411547664284</v>
      </c>
      <c r="T128" s="7">
        <f t="shared" si="11"/>
        <v>5.8549446056768764</v>
      </c>
      <c r="U128" s="7">
        <f t="shared" si="11"/>
        <v>5.5506860073859103</v>
      </c>
      <c r="V128" s="7">
        <f t="shared" si="11"/>
        <v>5.5817908426804843</v>
      </c>
      <c r="W128" s="7">
        <f t="shared" si="11"/>
        <v>5.4729350428122512</v>
      </c>
      <c r="X128" s="7">
        <f t="shared" si="11"/>
        <v>5.2642009311733258</v>
      </c>
      <c r="Y128" s="7">
        <f t="shared" si="11"/>
        <v>5.1256905362757879</v>
      </c>
      <c r="Z128" s="7">
        <f t="shared" si="11"/>
        <v>6.2490775091098429</v>
      </c>
      <c r="AA128" s="7">
        <f t="shared" si="11"/>
        <v>6.2162633426293565</v>
      </c>
      <c r="AB128" s="7">
        <f t="shared" si="11"/>
        <v>6.5815502879321324</v>
      </c>
      <c r="AC128" s="7">
        <f t="shared" si="11"/>
        <v>6.4041401182037214</v>
      </c>
      <c r="AD128" s="7">
        <f t="shared" si="11"/>
        <v>5.7843428340018113</v>
      </c>
      <c r="AE128" s="7">
        <f t="shared" si="11"/>
        <v>3.3516718699491963</v>
      </c>
      <c r="AF128" s="7">
        <f t="shared" si="11"/>
        <v>3.4041536158597179</v>
      </c>
      <c r="AG128" s="7"/>
      <c r="AH128" s="7"/>
    </row>
    <row r="129" spans="1:34" ht="15" customHeight="1" x14ac:dyDescent="0.25">
      <c r="A129" s="3">
        <v>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7">
        <f t="shared" ref="P129:AF129" si="12">(P5*7)/2.2</f>
        <v>7.5644101014637721</v>
      </c>
      <c r="Q129" s="7">
        <f t="shared" si="12"/>
        <v>5.9611664166668792</v>
      </c>
      <c r="R129" s="7">
        <f t="shared" si="12"/>
        <v>5.9573835497511878</v>
      </c>
      <c r="S129" s="7">
        <f t="shared" si="12"/>
        <v>5.7040008872235575</v>
      </c>
      <c r="T129" s="7">
        <f t="shared" si="12"/>
        <v>6.4143046173721423</v>
      </c>
      <c r="U129" s="7">
        <f t="shared" si="12"/>
        <v>5.6368773667840211</v>
      </c>
      <c r="V129" s="7">
        <f t="shared" si="12"/>
        <v>5.6786539923889903</v>
      </c>
      <c r="W129" s="7">
        <f t="shared" si="12"/>
        <v>5.5115550292958781</v>
      </c>
      <c r="X129" s="7">
        <f t="shared" si="12"/>
        <v>5.3626938597744784</v>
      </c>
      <c r="Y129" s="7">
        <f t="shared" si="12"/>
        <v>5.0671461779441884</v>
      </c>
      <c r="Z129" s="7">
        <f t="shared" si="12"/>
        <v>6.221060298953403</v>
      </c>
      <c r="AA129" s="7">
        <f t="shared" si="12"/>
        <v>6.1693105153083838</v>
      </c>
      <c r="AB129" s="7">
        <f t="shared" si="12"/>
        <v>6.3363613443452076</v>
      </c>
      <c r="AC129" s="7">
        <f t="shared" si="12"/>
        <v>6.1924147485403926</v>
      </c>
      <c r="AD129" s="7">
        <f t="shared" si="12"/>
        <v>5.95811702146072</v>
      </c>
      <c r="AE129" s="7">
        <f t="shared" si="12"/>
        <v>3.0679382025626714</v>
      </c>
      <c r="AF129" s="7">
        <f t="shared" si="12"/>
        <v>3.8794632933400872</v>
      </c>
      <c r="AG129" s="7"/>
      <c r="AH129" s="7"/>
    </row>
    <row r="130" spans="1:34" ht="15" customHeight="1" x14ac:dyDescent="0.25">
      <c r="A130" s="3">
        <v>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7">
        <f t="shared" ref="P130:AF130" si="13">(P6*7)/2.2</f>
        <v>5.308477984828027</v>
      </c>
      <c r="Q130" s="7">
        <f t="shared" si="13"/>
        <v>5.2556235794093817</v>
      </c>
      <c r="R130" s="7">
        <f t="shared" si="13"/>
        <v>5.3181985646734278</v>
      </c>
      <c r="S130" s="7">
        <f t="shared" si="13"/>
        <v>5.5720144811480168</v>
      </c>
      <c r="T130" s="7">
        <f t="shared" si="13"/>
        <v>5.2959479944636589</v>
      </c>
      <c r="U130" s="7">
        <f t="shared" si="13"/>
        <v>4.504236852839095</v>
      </c>
      <c r="V130" s="7">
        <f t="shared" si="13"/>
        <v>4.4149738930556088</v>
      </c>
      <c r="W130" s="7">
        <f t="shared" si="13"/>
        <v>4.561645133285781</v>
      </c>
      <c r="X130" s="7">
        <f t="shared" si="13"/>
        <v>4.4514453592479954</v>
      </c>
      <c r="Y130" s="7">
        <f t="shared" si="13"/>
        <v>4.2492316218273549</v>
      </c>
      <c r="Z130" s="7">
        <f t="shared" si="13"/>
        <v>5.2292560581598639</v>
      </c>
      <c r="AA130" s="7">
        <f t="shared" si="13"/>
        <v>5.0861183604959654</v>
      </c>
      <c r="AB130" s="7">
        <f t="shared" si="13"/>
        <v>5.2064407290463262</v>
      </c>
      <c r="AC130" s="7">
        <f t="shared" si="13"/>
        <v>4.9603047097557189</v>
      </c>
      <c r="AD130" s="7">
        <f t="shared" si="13"/>
        <v>4.9389805202655692</v>
      </c>
      <c r="AE130" s="7">
        <f t="shared" si="13"/>
        <v>2.7901304323773974</v>
      </c>
      <c r="AF130" s="7">
        <f t="shared" si="13"/>
        <v>2.882768067729748</v>
      </c>
      <c r="AG130" s="7"/>
      <c r="AH130" s="7"/>
    </row>
    <row r="131" spans="1:34" ht="15" customHeight="1" x14ac:dyDescent="0.25">
      <c r="A131" s="3">
        <v>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7">
        <f t="shared" ref="P131:AF131" si="14">(P7*7)/2.2</f>
        <v>3.8020175597789696</v>
      </c>
      <c r="Q131" s="7">
        <f t="shared" si="14"/>
        <v>3.3441024906912129</v>
      </c>
      <c r="R131" s="7">
        <f t="shared" si="14"/>
        <v>3.190905515055122</v>
      </c>
      <c r="S131" s="7">
        <f t="shared" si="14"/>
        <v>3.4154585808444806</v>
      </c>
      <c r="T131" s="7">
        <f t="shared" si="14"/>
        <v>3.5428602883215747</v>
      </c>
      <c r="U131" s="7">
        <f t="shared" si="14"/>
        <v>3.2794555140445554</v>
      </c>
      <c r="V131" s="7">
        <f t="shared" si="14"/>
        <v>3.1060286586670389</v>
      </c>
      <c r="W131" s="7">
        <f t="shared" si="14"/>
        <v>3.1480570007457138</v>
      </c>
      <c r="X131" s="7">
        <f t="shared" si="14"/>
        <v>3.1990732197792653</v>
      </c>
      <c r="Y131" s="7">
        <f t="shared" si="14"/>
        <v>3.1276282181231507</v>
      </c>
      <c r="Z131" s="7">
        <f t="shared" si="14"/>
        <v>4.0834491430084041</v>
      </c>
      <c r="AA131" s="7">
        <f t="shared" si="14"/>
        <v>4.1967683222654495</v>
      </c>
      <c r="AB131" s="7">
        <f t="shared" si="14"/>
        <v>4.3299580396749526</v>
      </c>
      <c r="AC131" s="7">
        <f t="shared" si="14"/>
        <v>4.278588502384876</v>
      </c>
      <c r="AD131" s="7">
        <f t="shared" si="14"/>
        <v>4.1539914146613013</v>
      </c>
      <c r="AE131" s="7">
        <f t="shared" si="14"/>
        <v>2.2301855025332911</v>
      </c>
      <c r="AF131" s="7">
        <f t="shared" si="14"/>
        <v>2.4216523618219195</v>
      </c>
      <c r="AG131" s="7"/>
      <c r="AH131" s="7"/>
    </row>
    <row r="132" spans="1:34" ht="15" customHeight="1" x14ac:dyDescent="0.25">
      <c r="A132" s="3">
        <v>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7">
        <f t="shared" ref="P132:AF132" si="15">(P8*7)/2.2</f>
        <v>2.9563663252230961</v>
      </c>
      <c r="Q132" s="7">
        <f t="shared" si="15"/>
        <v>2.9147826638750489</v>
      </c>
      <c r="R132" s="7">
        <f t="shared" si="15"/>
        <v>2.779070737087884</v>
      </c>
      <c r="S132" s="7">
        <f t="shared" si="15"/>
        <v>2.8401574207220159</v>
      </c>
      <c r="T132" s="7">
        <f t="shared" si="15"/>
        <v>3.1698916332971532</v>
      </c>
      <c r="U132" s="7">
        <f t="shared" si="15"/>
        <v>2.6784913030854907</v>
      </c>
      <c r="V132" s="7">
        <f t="shared" si="15"/>
        <v>2.6086292917087164</v>
      </c>
      <c r="W132" s="7">
        <f t="shared" si="15"/>
        <v>2.6355549760670089</v>
      </c>
      <c r="X132" s="7">
        <f t="shared" si="15"/>
        <v>2.6223258059596666</v>
      </c>
      <c r="Y132" s="7">
        <f t="shared" si="15"/>
        <v>2.5000457841916339</v>
      </c>
      <c r="Z132" s="7">
        <f t="shared" si="15"/>
        <v>3.2971236392745844</v>
      </c>
      <c r="AA132" s="7">
        <f t="shared" si="15"/>
        <v>3.3274015639377561</v>
      </c>
      <c r="AB132" s="7">
        <f t="shared" si="15"/>
        <v>3.609471037405469</v>
      </c>
      <c r="AC132" s="7">
        <f t="shared" si="15"/>
        <v>3.6513843924061886</v>
      </c>
      <c r="AD132" s="7">
        <f t="shared" si="15"/>
        <v>4.9609080072410343</v>
      </c>
      <c r="AE132" s="7">
        <f t="shared" si="15"/>
        <v>1.8731792571549197</v>
      </c>
      <c r="AF132" s="7">
        <f t="shared" si="15"/>
        <v>2.3875781842219657</v>
      </c>
      <c r="AG132" s="7"/>
      <c r="AH132" s="7"/>
    </row>
    <row r="133" spans="1:34" ht="15" customHeight="1" x14ac:dyDescent="0.25">
      <c r="A133" s="3">
        <v>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7">
        <f t="shared" ref="P133:AF133" si="16">(P9*7)/2.2</f>
        <v>6.0090948353536788</v>
      </c>
      <c r="Q133" s="7">
        <f t="shared" si="16"/>
        <v>5.6320729358680213</v>
      </c>
      <c r="R133" s="7">
        <f t="shared" si="16"/>
        <v>5.6403390355633256</v>
      </c>
      <c r="S133" s="7">
        <f t="shared" si="16"/>
        <v>5.4648613228194431</v>
      </c>
      <c r="T133" s="7">
        <f t="shared" si="16"/>
        <v>5.6249811997280732</v>
      </c>
      <c r="U133" s="7">
        <f t="shared" si="16"/>
        <v>5.0084782067247824</v>
      </c>
      <c r="V133" s="7">
        <f t="shared" si="16"/>
        <v>4.9085161413928535</v>
      </c>
      <c r="W133" s="7">
        <f t="shared" si="16"/>
        <v>4.8524736150051826</v>
      </c>
      <c r="X133" s="7">
        <f t="shared" si="16"/>
        <v>4.8059393886344726</v>
      </c>
      <c r="Y133" s="7">
        <f t="shared" si="16"/>
        <v>4.5206702762479596</v>
      </c>
      <c r="Z133" s="7">
        <f t="shared" si="16"/>
        <v>5.7052158099194008</v>
      </c>
      <c r="AA133" s="7">
        <f t="shared" si="16"/>
        <v>5.8917328175765453</v>
      </c>
      <c r="AB133" s="7">
        <f t="shared" si="16"/>
        <v>5.8380991663427748</v>
      </c>
      <c r="AC133" s="7">
        <f t="shared" si="16"/>
        <v>5.8265375808460202</v>
      </c>
      <c r="AD133" s="7">
        <f t="shared" si="16"/>
        <v>5.4088057634338513</v>
      </c>
      <c r="AE133" s="7">
        <f t="shared" si="16"/>
        <v>3.479473342487041</v>
      </c>
      <c r="AF133" s="7">
        <f t="shared" si="16"/>
        <v>4.0170124087548826</v>
      </c>
      <c r="AG133" s="7"/>
      <c r="AH133" s="7"/>
    </row>
    <row r="134" spans="1:34" ht="15" customHeight="1" x14ac:dyDescent="0.25">
      <c r="A134" s="3">
        <v>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7">
        <f t="shared" ref="P134:AF134" si="17">(P10*7)/2.2</f>
        <v>5.1860392713371359</v>
      </c>
      <c r="Q134" s="7">
        <f t="shared" si="17"/>
        <v>5.0215927559786389</v>
      </c>
      <c r="R134" s="7">
        <f t="shared" si="17"/>
        <v>5.5724150063772706</v>
      </c>
      <c r="S134" s="7">
        <f t="shared" si="17"/>
        <v>5.1441829472328306</v>
      </c>
      <c r="T134" s="7">
        <f t="shared" si="17"/>
        <v>5.35150900620014</v>
      </c>
      <c r="U134" s="7">
        <f t="shared" si="17"/>
        <v>5.1178665394224963</v>
      </c>
      <c r="V134" s="7">
        <f t="shared" si="17"/>
        <v>4.9762471525200906</v>
      </c>
      <c r="W134" s="7">
        <f t="shared" si="17"/>
        <v>5.019580261549514</v>
      </c>
      <c r="X134" s="7">
        <f t="shared" si="17"/>
        <v>4.8245087713891923</v>
      </c>
      <c r="Y134" s="7">
        <f t="shared" si="17"/>
        <v>4.6254475772563657</v>
      </c>
      <c r="Z134" s="7">
        <f t="shared" si="17"/>
        <v>5.745962689571237</v>
      </c>
      <c r="AA134" s="7">
        <f t="shared" si="17"/>
        <v>3.4541486324292348</v>
      </c>
      <c r="AB134" s="7">
        <f t="shared" si="17"/>
        <v>5.6481909481849657</v>
      </c>
      <c r="AC134" s="7">
        <f t="shared" si="17"/>
        <v>5.8490312108263192</v>
      </c>
      <c r="AD134" s="7">
        <f t="shared" si="17"/>
        <v>5.1517447868365966</v>
      </c>
      <c r="AE134" s="7">
        <f t="shared" si="17"/>
        <v>2.8097449135279127</v>
      </c>
      <c r="AF134" s="7">
        <f t="shared" si="17"/>
        <v>3.1008893952642129</v>
      </c>
      <c r="AG134" s="7"/>
      <c r="AH134" s="7"/>
    </row>
    <row r="135" spans="1:34" ht="15" customHeight="1" x14ac:dyDescent="0.25">
      <c r="A135" s="3">
        <v>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7">
        <f t="shared" ref="P135:AF135" si="18">(P11*7)/2.2</f>
        <v>4.8992771849323242</v>
      </c>
      <c r="Q135" s="7">
        <f t="shared" si="18"/>
        <v>6.8439878461011965</v>
      </c>
      <c r="R135" s="7">
        <f t="shared" si="18"/>
        <v>6.3037512406406551</v>
      </c>
      <c r="S135" s="7">
        <f t="shared" si="18"/>
        <v>6.2890953961807714</v>
      </c>
      <c r="T135" s="7">
        <f t="shared" si="18"/>
        <v>6.1670985761618482</v>
      </c>
      <c r="U135" s="7">
        <f t="shared" si="18"/>
        <v>5.2633212727963432</v>
      </c>
      <c r="V135" s="7">
        <f t="shared" si="18"/>
        <v>5.7619543151537895</v>
      </c>
      <c r="W135" s="7">
        <f t="shared" si="18"/>
        <v>6.0706813096145398</v>
      </c>
      <c r="X135" s="7">
        <f t="shared" si="18"/>
        <v>6.1709588392486499</v>
      </c>
      <c r="Y135" s="7">
        <f t="shared" si="18"/>
        <v>5.6784052996389347</v>
      </c>
      <c r="Z135" s="7">
        <f t="shared" si="18"/>
        <v>5.8863846743409791</v>
      </c>
      <c r="AA135" s="7">
        <f t="shared" si="18"/>
        <v>5.9422949815186223</v>
      </c>
      <c r="AB135" s="7">
        <f t="shared" si="18"/>
        <v>5.9079394746140066</v>
      </c>
      <c r="AC135" s="7">
        <f t="shared" si="18"/>
        <v>5.792465625324561</v>
      </c>
      <c r="AD135" s="7">
        <f t="shared" si="18"/>
        <v>5.3621497484779193</v>
      </c>
      <c r="AE135" s="7">
        <f t="shared" si="18"/>
        <v>2.675274391912402</v>
      </c>
      <c r="AF135" s="7">
        <f t="shared" si="18"/>
        <v>3.6114806144675979</v>
      </c>
      <c r="AG135" s="7"/>
      <c r="AH135" s="7"/>
    </row>
    <row r="136" spans="1:34" ht="15" customHeight="1" x14ac:dyDescent="0.25">
      <c r="A136" s="3">
        <v>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7">
        <f t="shared" ref="P136:AF136" si="19">(P12*7)/2.2</f>
        <v>9.7449248723400768</v>
      </c>
      <c r="Q136" s="7">
        <f t="shared" si="19"/>
        <v>4.9358466357221022</v>
      </c>
      <c r="R136" s="7">
        <f t="shared" si="19"/>
        <v>4.423321294474758</v>
      </c>
      <c r="S136" s="7">
        <f t="shared" si="19"/>
        <v>4.3739126620955835</v>
      </c>
      <c r="T136" s="7">
        <f t="shared" si="19"/>
        <v>4.3685166750618993</v>
      </c>
      <c r="U136" s="7">
        <f t="shared" si="19"/>
        <v>4.2530441584601162</v>
      </c>
      <c r="V136" s="7">
        <f t="shared" si="19"/>
        <v>4.0348559709825498</v>
      </c>
      <c r="W136" s="7">
        <f t="shared" si="19"/>
        <v>3.9274752673748057</v>
      </c>
      <c r="X136" s="7">
        <f t="shared" si="19"/>
        <v>3.7639469667129517</v>
      </c>
      <c r="Y136" s="7">
        <f t="shared" si="19"/>
        <v>3.4728567669524706</v>
      </c>
      <c r="Z136" s="7">
        <f t="shared" si="19"/>
        <v>4.2630543317544101</v>
      </c>
      <c r="AA136" s="7">
        <f t="shared" si="19"/>
        <v>4.5796481280305237</v>
      </c>
      <c r="AB136" s="7">
        <f t="shared" si="19"/>
        <v>4.7617035269383496</v>
      </c>
      <c r="AC136" s="7">
        <f t="shared" si="19"/>
        <v>4.4519018592558597</v>
      </c>
      <c r="AD136" s="7">
        <f t="shared" si="19"/>
        <v>4.4391696965525007</v>
      </c>
      <c r="AE136" s="7">
        <f t="shared" si="19"/>
        <v>2.5079434308998056</v>
      </c>
      <c r="AF136" s="7">
        <f t="shared" si="19"/>
        <v>2.6858054226475274</v>
      </c>
      <c r="AG136" s="7"/>
      <c r="AH136" s="7"/>
    </row>
    <row r="137" spans="1:34" ht="15" customHeight="1" x14ac:dyDescent="0.25">
      <c r="A137" s="3">
        <v>10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7">
        <f t="shared" ref="P137:AF137" si="20">(P13*7)/2.2</f>
        <v>4.1150415670963616</v>
      </c>
      <c r="Q137" s="7">
        <f t="shared" si="20"/>
        <v>3.9838136479271147</v>
      </c>
      <c r="R137" s="7">
        <f t="shared" si="20"/>
        <v>3.9817742289942117</v>
      </c>
      <c r="S137" s="7">
        <f t="shared" si="20"/>
        <v>3.9663906915232019</v>
      </c>
      <c r="T137" s="7">
        <f t="shared" si="20"/>
        <v>4.1610354612824851</v>
      </c>
      <c r="U137" s="7">
        <f t="shared" si="20"/>
        <v>1.9720039833928276</v>
      </c>
      <c r="V137" s="7">
        <f t="shared" si="20"/>
        <v>3.6010584889163955</v>
      </c>
      <c r="W137" s="7">
        <f t="shared" si="20"/>
        <v>2.8421226013671173</v>
      </c>
      <c r="X137" s="7">
        <f t="shared" si="20"/>
        <v>2.900799249722994</v>
      </c>
      <c r="Y137" s="7">
        <f t="shared" si="20"/>
        <v>2.6490339061505406</v>
      </c>
      <c r="Z137" s="7">
        <f t="shared" si="20"/>
        <v>3.407878896943255</v>
      </c>
      <c r="AA137" s="7">
        <f t="shared" si="20"/>
        <v>3.8410121777112862</v>
      </c>
      <c r="AB137" s="7">
        <f t="shared" si="20"/>
        <v>5.2854824710366426</v>
      </c>
      <c r="AC137" s="7">
        <f t="shared" si="20"/>
        <v>5.2695957691540896</v>
      </c>
      <c r="AD137" s="7">
        <f t="shared" si="20"/>
        <v>4.0450891767357806</v>
      </c>
      <c r="AE137" s="7">
        <f t="shared" si="20"/>
        <v>0.66603601877574492</v>
      </c>
      <c r="AF137" s="7">
        <f t="shared" si="20"/>
        <v>0.79469691316965407</v>
      </c>
      <c r="AG137" s="7"/>
      <c r="AH137" s="7"/>
    </row>
    <row r="138" spans="1:34" ht="15" customHeight="1" x14ac:dyDescent="0.25">
      <c r="A138" s="3">
        <v>11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7">
        <f t="shared" ref="P138:AF138" si="21">(P14*7)/2.2</f>
        <v>5.7097727599463033</v>
      </c>
      <c r="Q138" s="7">
        <f t="shared" si="21"/>
        <v>5.4182925141829248</v>
      </c>
      <c r="R138" s="7">
        <f t="shared" si="21"/>
        <v>4.6714800272317829</v>
      </c>
      <c r="S138" s="7">
        <f t="shared" si="21"/>
        <v>4.4252621355922113</v>
      </c>
      <c r="T138" s="7">
        <f t="shared" si="21"/>
        <v>3.9298526049701663</v>
      </c>
      <c r="U138" s="7">
        <f t="shared" si="21"/>
        <v>4.0329039082752951</v>
      </c>
      <c r="V138" s="7">
        <f t="shared" si="21"/>
        <v>3.8996908045479626</v>
      </c>
      <c r="W138" s="7">
        <f t="shared" si="21"/>
        <v>3.9809606414709484</v>
      </c>
      <c r="X138" s="7">
        <f t="shared" si="21"/>
        <v>3.8937689496656587</v>
      </c>
      <c r="Y138" s="7">
        <f t="shared" si="21"/>
        <v>3.5692122813039888</v>
      </c>
      <c r="Z138" s="7">
        <f t="shared" si="21"/>
        <v>4.4119434642760709</v>
      </c>
      <c r="AA138" s="7">
        <f t="shared" si="21"/>
        <v>4.4834639006812838</v>
      </c>
      <c r="AB138" s="7">
        <f t="shared" si="21"/>
        <v>4.4366461589933266</v>
      </c>
      <c r="AC138" s="7">
        <f t="shared" si="21"/>
        <v>4.4649305328767506</v>
      </c>
      <c r="AD138" s="7">
        <f t="shared" si="21"/>
        <v>4.1671334725263529</v>
      </c>
      <c r="AE138" s="7">
        <f t="shared" si="21"/>
        <v>0.66244344823767132</v>
      </c>
      <c r="AF138" s="7">
        <f t="shared" si="21"/>
        <v>2.8814672251783087</v>
      </c>
      <c r="AG138" s="7"/>
      <c r="AH138" s="7"/>
    </row>
    <row r="139" spans="1:34" ht="15" customHeight="1" x14ac:dyDescent="0.25">
      <c r="A139" s="3">
        <v>12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7">
        <f t="shared" ref="P139:AF139" si="22">(P15*7)/2.2</f>
        <v>4.3648723639364064</v>
      </c>
      <c r="Q139" s="7">
        <f t="shared" si="22"/>
        <v>3.8362432072060506</v>
      </c>
      <c r="R139" s="7">
        <f t="shared" si="22"/>
        <v>3.9919070322566936</v>
      </c>
      <c r="S139" s="7">
        <f t="shared" si="22"/>
        <v>4.2293821866385262</v>
      </c>
      <c r="T139" s="7">
        <f t="shared" si="22"/>
        <v>4.292753847712226</v>
      </c>
      <c r="U139" s="7">
        <f t="shared" si="22"/>
        <v>3.9539674784152727</v>
      </c>
      <c r="V139" s="7">
        <f t="shared" si="22"/>
        <v>3.2949555196720421</v>
      </c>
      <c r="W139" s="7">
        <f t="shared" si="22"/>
        <v>3.0839048544036416</v>
      </c>
      <c r="X139" s="7">
        <f t="shared" si="22"/>
        <v>2.8899029953463979</v>
      </c>
      <c r="Y139" s="7">
        <f t="shared" si="22"/>
        <v>2.8045463685328516</v>
      </c>
      <c r="Z139" s="7">
        <f t="shared" si="22"/>
        <v>3.8629170843222682</v>
      </c>
      <c r="AA139" s="7">
        <f t="shared" si="22"/>
        <v>4.2880304984856856</v>
      </c>
      <c r="AB139" s="7">
        <f t="shared" si="22"/>
        <v>4.8097445583845264</v>
      </c>
      <c r="AC139" s="7">
        <f t="shared" si="22"/>
        <v>4.9270911373187198</v>
      </c>
      <c r="AD139" s="7">
        <f t="shared" si="22"/>
        <v>4.5837836297004966</v>
      </c>
      <c r="AE139" s="7">
        <f t="shared" si="22"/>
        <v>1.9870868417745375</v>
      </c>
      <c r="AF139" s="7">
        <f t="shared" si="22"/>
        <v>2.2042234202662385</v>
      </c>
      <c r="AG139" s="7"/>
      <c r="AH139" s="7"/>
    </row>
    <row r="140" spans="1:34" ht="15" customHeight="1" x14ac:dyDescent="0.25">
      <c r="A140" s="3">
        <v>13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7">
        <f t="shared" ref="P140:AF140" si="23">(P16*7)/2.2</f>
        <v>4.544890597393497</v>
      </c>
      <c r="Q140" s="7">
        <f t="shared" si="23"/>
        <v>4.0853906540348799</v>
      </c>
      <c r="R140" s="7">
        <f t="shared" si="23"/>
        <v>3.915214305641646</v>
      </c>
      <c r="S140" s="7">
        <f t="shared" si="23"/>
        <v>4.1221514356998785</v>
      </c>
      <c r="T140" s="7">
        <f t="shared" si="23"/>
        <v>4.1249293927612305</v>
      </c>
      <c r="U140" s="7">
        <f t="shared" si="23"/>
        <v>3.7568138049951938</v>
      </c>
      <c r="V140" s="7">
        <f t="shared" si="23"/>
        <v>3.6984782674725878</v>
      </c>
      <c r="W140" s="7">
        <f t="shared" si="23"/>
        <v>3.6132926763238067</v>
      </c>
      <c r="X140" s="7">
        <f t="shared" si="23"/>
        <v>3.55500207555002</v>
      </c>
      <c r="Y140" s="7">
        <f t="shared" si="23"/>
        <v>3.3230023843321264</v>
      </c>
      <c r="Z140" s="7">
        <f t="shared" si="23"/>
        <v>4.2066569553534592</v>
      </c>
      <c r="AA140" s="7">
        <f t="shared" si="23"/>
        <v>4.3306934264248449</v>
      </c>
      <c r="AB140" s="7">
        <f t="shared" si="23"/>
        <v>4.5187942368018659</v>
      </c>
      <c r="AC140" s="7">
        <f t="shared" si="23"/>
        <v>4.4763619788758877</v>
      </c>
      <c r="AD140" s="7">
        <f t="shared" si="23"/>
        <v>4.4800503539648551</v>
      </c>
      <c r="AE140" s="7">
        <f t="shared" si="23"/>
        <v>2.4699779769242483</v>
      </c>
      <c r="AF140" s="7">
        <f t="shared" si="23"/>
        <v>2.8288694081524337</v>
      </c>
      <c r="AG140" s="7"/>
      <c r="AH140" s="7"/>
    </row>
    <row r="141" spans="1:34" ht="15" customHeight="1" x14ac:dyDescent="0.25">
      <c r="A141" s="3">
        <v>14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7">
        <f t="shared" ref="P141:AF141" si="24">(P17*7)/2.2</f>
        <v>4.5318468663858837</v>
      </c>
      <c r="Q141" s="7">
        <f t="shared" si="24"/>
        <v>4.3287799515683059</v>
      </c>
      <c r="R141" s="7">
        <f t="shared" si="24"/>
        <v>4.3479864051063934</v>
      </c>
      <c r="S141" s="7">
        <f t="shared" si="24"/>
        <v>4.9130752799423068</v>
      </c>
      <c r="T141" s="7">
        <f t="shared" si="24"/>
        <v>5.5498841740652338</v>
      </c>
      <c r="U141" s="7">
        <f t="shared" si="24"/>
        <v>4.3233970790642067</v>
      </c>
      <c r="V141" s="7">
        <f t="shared" si="24"/>
        <v>4.1940496142007033</v>
      </c>
      <c r="W141" s="7">
        <f t="shared" si="24"/>
        <v>4.1394818164825367</v>
      </c>
      <c r="X141" s="7">
        <f t="shared" si="24"/>
        <v>3.8632252155313558</v>
      </c>
      <c r="Y141" s="7">
        <f t="shared" si="24"/>
        <v>3.6642970229630532</v>
      </c>
      <c r="Z141" s="7">
        <f t="shared" si="24"/>
        <v>4.5260967723476559</v>
      </c>
      <c r="AA141" s="7">
        <f t="shared" si="24"/>
        <v>4.5998779315633884</v>
      </c>
      <c r="AB141" s="7">
        <f t="shared" si="24"/>
        <v>4.6105859803428846</v>
      </c>
      <c r="AC141" s="7">
        <f t="shared" si="24"/>
        <v>4.5969564700176599</v>
      </c>
      <c r="AD141" s="7">
        <f t="shared" si="24"/>
        <v>4.4808287190455749</v>
      </c>
      <c r="AE141" s="7">
        <f t="shared" si="24"/>
        <v>2.6027115723722543</v>
      </c>
      <c r="AF141" s="7">
        <f t="shared" si="24"/>
        <v>2.7248899489438148</v>
      </c>
      <c r="AG141" s="7"/>
      <c r="AH141" s="7"/>
    </row>
    <row r="142" spans="1:34" ht="15" customHeight="1" x14ac:dyDescent="0.25">
      <c r="A142" s="3">
        <v>15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7">
        <f t="shared" ref="P142:AF142" si="25">(P18*7)/2.2</f>
        <v>5.0158395875062904</v>
      </c>
      <c r="Q142" s="7">
        <f t="shared" si="25"/>
        <v>4.2357702168729379</v>
      </c>
      <c r="R142" s="7">
        <f t="shared" si="25"/>
        <v>3.8518681472595118</v>
      </c>
      <c r="S142" s="7">
        <f t="shared" si="25"/>
        <v>4.1987582993646315</v>
      </c>
      <c r="T142" s="7">
        <f t="shared" si="25"/>
        <v>4.3341103921149458</v>
      </c>
      <c r="U142" s="7">
        <f t="shared" si="25"/>
        <v>5.2702230805923609</v>
      </c>
      <c r="V142" s="7">
        <f t="shared" si="25"/>
        <v>3.5738607519181791</v>
      </c>
      <c r="W142" s="7">
        <f t="shared" si="25"/>
        <v>4.301934970750442</v>
      </c>
      <c r="X142" s="7">
        <f t="shared" si="25"/>
        <v>4.4323547533818441</v>
      </c>
      <c r="Y142" s="7">
        <f t="shared" si="25"/>
        <v>4.2634919287688797</v>
      </c>
      <c r="Z142" s="7">
        <f t="shared" si="25"/>
        <v>5.0986669083978811</v>
      </c>
      <c r="AA142" s="7">
        <f t="shared" si="25"/>
        <v>4.8789994430247638</v>
      </c>
      <c r="AB142" s="7">
        <f t="shared" si="25"/>
        <v>3.8717645269164027</v>
      </c>
      <c r="AC142" s="7">
        <f t="shared" si="25"/>
        <v>4.1428174278628536</v>
      </c>
      <c r="AD142" s="7">
        <f t="shared" si="25"/>
        <v>4.9307925791616674</v>
      </c>
      <c r="AE142" s="7">
        <f t="shared" si="25"/>
        <v>2.522657345398247</v>
      </c>
      <c r="AF142" s="7">
        <f t="shared" si="25"/>
        <v>2.5840544463255659</v>
      </c>
      <c r="AG142" s="7"/>
      <c r="AH142" s="7"/>
    </row>
    <row r="143" spans="1:34" ht="15" customHeight="1" x14ac:dyDescent="0.25">
      <c r="A143" s="3">
        <v>16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7">
        <f t="shared" ref="P143:AF143" si="26">(P19*7)/2.2</f>
        <v>4.2846750428467502</v>
      </c>
      <c r="Q143" s="7">
        <f t="shared" si="26"/>
        <v>4.0143002097352616</v>
      </c>
      <c r="R143" s="7">
        <f t="shared" si="26"/>
        <v>3.8073822356446723</v>
      </c>
      <c r="S143" s="7">
        <f t="shared" si="26"/>
        <v>3.8263795534955833</v>
      </c>
      <c r="T143" s="7">
        <f t="shared" si="26"/>
        <v>4.1121735329921911</v>
      </c>
      <c r="U143" s="7">
        <f t="shared" si="26"/>
        <v>3.9634164199587754</v>
      </c>
      <c r="V143" s="7">
        <f t="shared" si="26"/>
        <v>3.7478377684740765</v>
      </c>
      <c r="W143" s="7">
        <f t="shared" si="26"/>
        <v>3.7679846169469298</v>
      </c>
      <c r="X143" s="7">
        <f t="shared" si="26"/>
        <v>3.6356971564759006</v>
      </c>
      <c r="Y143" s="7">
        <f t="shared" si="26"/>
        <v>3.5033771420952746</v>
      </c>
      <c r="Z143" s="7">
        <f t="shared" si="26"/>
        <v>4.2468306493020194</v>
      </c>
      <c r="AA143" s="7">
        <f t="shared" si="26"/>
        <v>4.35215302352153</v>
      </c>
      <c r="AB143" s="7">
        <f t="shared" si="26"/>
        <v>4.5251835455485709</v>
      </c>
      <c r="AC143" s="7">
        <f t="shared" si="26"/>
        <v>4.6430307947416161</v>
      </c>
      <c r="AD143" s="7">
        <f t="shared" si="26"/>
        <v>4.5950405977584055</v>
      </c>
      <c r="AE143" s="7">
        <f t="shared" si="26"/>
        <v>2.5486074391439937</v>
      </c>
      <c r="AF143" s="7">
        <f t="shared" si="26"/>
        <v>2.7046168179151855</v>
      </c>
      <c r="AG143" s="7"/>
      <c r="AH143" s="7"/>
    </row>
    <row r="144" spans="1:34" ht="15" customHeight="1" x14ac:dyDescent="0.25">
      <c r="A144" s="3">
        <v>17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7">
        <f t="shared" ref="P144:AF144" si="27">(P20*7)/2.2</f>
        <v>4.7406433192600907</v>
      </c>
      <c r="Q144" s="7">
        <f t="shared" si="27"/>
        <v>4.4679289646792899</v>
      </c>
      <c r="R144" s="7">
        <f t="shared" si="27"/>
        <v>4.0651553273862469</v>
      </c>
      <c r="S144" s="7">
        <f t="shared" si="27"/>
        <v>4.0774391948560238</v>
      </c>
      <c r="T144" s="7">
        <f t="shared" si="27"/>
        <v>4.1921355944086152</v>
      </c>
      <c r="U144" s="7">
        <f t="shared" si="27"/>
        <v>3.8449685040322086</v>
      </c>
      <c r="V144" s="7">
        <f t="shared" si="27"/>
        <v>3.9103725020496123</v>
      </c>
      <c r="W144" s="7">
        <f t="shared" si="27"/>
        <v>4.1814687748562624</v>
      </c>
      <c r="X144" s="7">
        <f t="shared" si="27"/>
        <v>4.0185697118296657</v>
      </c>
      <c r="Y144" s="7">
        <f t="shared" si="27"/>
        <v>3.6053313433837544</v>
      </c>
      <c r="Z144" s="7">
        <f t="shared" si="27"/>
        <v>4.4280155918443311</v>
      </c>
      <c r="AA144" s="7">
        <f t="shared" si="27"/>
        <v>4.6317508662738085</v>
      </c>
      <c r="AB144" s="7">
        <f t="shared" si="27"/>
        <v>4.7996160408654296</v>
      </c>
      <c r="AC144" s="7">
        <f t="shared" si="27"/>
        <v>4.4700406822974816</v>
      </c>
      <c r="AD144" s="7">
        <f t="shared" si="27"/>
        <v>4.1739472846490635</v>
      </c>
      <c r="AE144" s="7">
        <f t="shared" si="27"/>
        <v>2.4960959664682192</v>
      </c>
      <c r="AF144" s="7">
        <f t="shared" si="27"/>
        <v>2.7249576355425962</v>
      </c>
      <c r="AG144" s="7"/>
      <c r="AH144" s="7"/>
    </row>
    <row r="145" spans="1:34" ht="15" customHeight="1" x14ac:dyDescent="0.25">
      <c r="A145" s="3">
        <v>18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7">
        <f t="shared" ref="P145:AF145" si="28">(P21*7)/2.2</f>
        <v>4.3920358565514119</v>
      </c>
      <c r="Q145" s="7">
        <f t="shared" si="28"/>
        <v>4.2103825509772053</v>
      </c>
      <c r="R145" s="7">
        <f t="shared" si="28"/>
        <v>4.1713445259213531</v>
      </c>
      <c r="S145" s="7">
        <f t="shared" si="28"/>
        <v>4.6550912102956348</v>
      </c>
      <c r="T145" s="7">
        <f t="shared" si="28"/>
        <v>4.6171251258537129</v>
      </c>
      <c r="U145" s="7">
        <f t="shared" si="28"/>
        <v>3.9735378946052666</v>
      </c>
      <c r="V145" s="7">
        <f t="shared" si="28"/>
        <v>3.8458416424673256</v>
      </c>
      <c r="W145" s="7">
        <f t="shared" si="28"/>
        <v>4.1153263338361894</v>
      </c>
      <c r="X145" s="7">
        <f t="shared" si="28"/>
        <v>3.9538339686578672</v>
      </c>
      <c r="Y145" s="7">
        <f t="shared" si="28"/>
        <v>3.5811919033278423</v>
      </c>
      <c r="Z145" s="7">
        <f t="shared" si="28"/>
        <v>4.6175998729320877</v>
      </c>
      <c r="AA145" s="7">
        <f t="shared" si="28"/>
        <v>4.6300590770923797</v>
      </c>
      <c r="AB145" s="7">
        <f t="shared" si="28"/>
        <v>4.7166623575837985</v>
      </c>
      <c r="AC145" s="7">
        <f t="shared" si="28"/>
        <v>4.512714134407819</v>
      </c>
      <c r="AD145" s="7">
        <f t="shared" si="28"/>
        <v>4.1748529142345623</v>
      </c>
      <c r="AE145" s="7">
        <f t="shared" si="28"/>
        <v>0.6986452389360791</v>
      </c>
      <c r="AF145" s="7">
        <f t="shared" si="28"/>
        <v>0.66573339284980249</v>
      </c>
      <c r="AG145" s="7"/>
      <c r="AH145" s="7"/>
    </row>
    <row r="146" spans="1:34" ht="15" customHeight="1" x14ac:dyDescent="0.25">
      <c r="A146" s="3">
        <v>19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7">
        <f t="shared" ref="P146:AF146" si="29">(P22*7)/2.2</f>
        <v>2.8780180051678448</v>
      </c>
      <c r="Q146" s="7">
        <f t="shared" si="29"/>
        <v>3.8016966459221044</v>
      </c>
      <c r="R146" s="7">
        <f t="shared" si="29"/>
        <v>4.0436996629029904</v>
      </c>
      <c r="S146" s="7">
        <f t="shared" si="29"/>
        <v>4.3565940333207562</v>
      </c>
      <c r="T146" s="7">
        <f t="shared" si="29"/>
        <v>4.6262455345673166</v>
      </c>
      <c r="U146" s="7">
        <f t="shared" si="29"/>
        <v>3.6801081682971439</v>
      </c>
      <c r="V146" s="7">
        <f t="shared" si="29"/>
        <v>3.0025696853429835</v>
      </c>
      <c r="W146" s="7">
        <f t="shared" si="29"/>
        <v>3.7962209023852855</v>
      </c>
      <c r="X146" s="7">
        <f t="shared" si="29"/>
        <v>3.5282245774151129</v>
      </c>
      <c r="Y146" s="7">
        <f t="shared" si="29"/>
        <v>3.2122339155627535</v>
      </c>
      <c r="Z146" s="7">
        <f t="shared" si="29"/>
        <v>4.138886973062796</v>
      </c>
      <c r="AA146" s="7">
        <f t="shared" si="29"/>
        <v>4.1243725932019499</v>
      </c>
      <c r="AB146" s="7">
        <f t="shared" si="29"/>
        <v>4.3430396881260487</v>
      </c>
      <c r="AC146" s="7">
        <f t="shared" si="29"/>
        <v>4.1749912647714948</v>
      </c>
      <c r="AD146" s="7">
        <f t="shared" si="29"/>
        <v>4.5908518284271596</v>
      </c>
      <c r="AE146" s="7">
        <f t="shared" si="29"/>
        <v>2.424707678294399</v>
      </c>
      <c r="AF146" s="7">
        <f t="shared" si="29"/>
        <v>2.3088428735642257</v>
      </c>
      <c r="AG146" s="7"/>
      <c r="AH146" s="7"/>
    </row>
    <row r="147" spans="1:34" ht="15" customHeight="1" x14ac:dyDescent="0.25">
      <c r="A147" s="3">
        <v>20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7">
        <f t="shared" ref="P147:AF147" si="30">(P23*7)/2.2</f>
        <v>4.4361973225910534</v>
      </c>
      <c r="Q147" s="7">
        <f t="shared" si="30"/>
        <v>3.7463274855215283</v>
      </c>
      <c r="R147" s="7">
        <f t="shared" si="30"/>
        <v>3.5285741876686174</v>
      </c>
      <c r="S147" s="7">
        <f t="shared" si="30"/>
        <v>3.1914219980159149</v>
      </c>
      <c r="T147" s="7">
        <f t="shared" si="30"/>
        <v>3.442792432774032</v>
      </c>
      <c r="U147" s="7">
        <f t="shared" si="30"/>
        <v>3.5185721957343303</v>
      </c>
      <c r="V147" s="7">
        <f t="shared" si="30"/>
        <v>3.7606303374650882</v>
      </c>
      <c r="W147" s="7">
        <f t="shared" si="30"/>
        <v>3.7805560467481585</v>
      </c>
      <c r="X147" s="7">
        <f t="shared" si="30"/>
        <v>3.6899298862143666</v>
      </c>
      <c r="Y147" s="7">
        <f t="shared" si="30"/>
        <v>3.4360119074515558</v>
      </c>
      <c r="Z147" s="7">
        <f t="shared" si="30"/>
        <v>4.518636777301249</v>
      </c>
      <c r="AA147" s="7">
        <f t="shared" si="30"/>
        <v>4.6264673571032011</v>
      </c>
      <c r="AB147" s="7">
        <f t="shared" si="30"/>
        <v>4.6507828788111993</v>
      </c>
      <c r="AC147" s="7">
        <f t="shared" si="30"/>
        <v>4.5736116031510035</v>
      </c>
      <c r="AD147" s="7">
        <f t="shared" si="30"/>
        <v>4.2962752215493927</v>
      </c>
      <c r="AE147" s="7">
        <f t="shared" si="30"/>
        <v>3.3449530339922702</v>
      </c>
      <c r="AF147" s="7">
        <f t="shared" si="30"/>
        <v>2.7908226753317056</v>
      </c>
      <c r="AG147" s="7"/>
      <c r="AH147" s="7"/>
    </row>
    <row r="148" spans="1:34" ht="15" customHeight="1" x14ac:dyDescent="0.25">
      <c r="A148" s="3">
        <v>21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7">
        <f t="shared" ref="P148:AF148" si="31">(P24*7)/2.2</f>
        <v>4.2146915207925133</v>
      </c>
      <c r="Q148" s="7">
        <f t="shared" si="31"/>
        <v>3.9027448055895273</v>
      </c>
      <c r="R148" s="7">
        <f t="shared" si="31"/>
        <v>3.4847476221858624</v>
      </c>
      <c r="S148" s="7">
        <f t="shared" si="31"/>
        <v>3.3624131433445039</v>
      </c>
      <c r="T148" s="7">
        <f t="shared" si="31"/>
        <v>3.4124467950806436</v>
      </c>
      <c r="U148" s="7">
        <f t="shared" si="31"/>
        <v>2.8655501550179299</v>
      </c>
      <c r="V148" s="7">
        <f t="shared" si="31"/>
        <v>2.8433383653034112</v>
      </c>
      <c r="W148" s="7">
        <f t="shared" si="31"/>
        <v>3.1594764665616517</v>
      </c>
      <c r="X148" s="7">
        <f t="shared" si="31"/>
        <v>3.0535162743237088</v>
      </c>
      <c r="Y148" s="7">
        <f t="shared" si="31"/>
        <v>2.9123773401611177</v>
      </c>
      <c r="Z148" s="7">
        <f t="shared" si="31"/>
        <v>3.780674492329462</v>
      </c>
      <c r="AA148" s="7">
        <f t="shared" si="31"/>
        <v>3.9097231535587693</v>
      </c>
      <c r="AB148" s="7">
        <f t="shared" si="31"/>
        <v>4.0304919819569403</v>
      </c>
      <c r="AC148" s="7">
        <f t="shared" si="31"/>
        <v>4.0049237325347873</v>
      </c>
      <c r="AD148" s="7">
        <f t="shared" si="31"/>
        <v>4.2312148977757245</v>
      </c>
      <c r="AE148" s="7">
        <f t="shared" si="31"/>
        <v>2.333963762242381</v>
      </c>
      <c r="AF148" s="7">
        <f t="shared" si="31"/>
        <v>2.5267177544787955</v>
      </c>
      <c r="AG148" s="7"/>
      <c r="AH148" s="7"/>
    </row>
    <row r="149" spans="1:34" ht="15" customHeight="1" x14ac:dyDescent="0.25">
      <c r="A149" s="3">
        <v>22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7">
        <f t="shared" ref="P149:AF149" si="32">(P25*7)/2.2</f>
        <v>3.7206910954563299</v>
      </c>
      <c r="Q149" s="7">
        <f t="shared" si="32"/>
        <v>3.4748406347484071</v>
      </c>
      <c r="R149" s="7">
        <f t="shared" si="32"/>
        <v>3.3188021675874269</v>
      </c>
      <c r="S149" s="7">
        <f t="shared" si="32"/>
        <v>3.8001215690154964</v>
      </c>
      <c r="T149" s="7">
        <f t="shared" si="32"/>
        <v>3.7390476251142606</v>
      </c>
      <c r="U149" s="7">
        <f t="shared" si="32"/>
        <v>3.490117188747325</v>
      </c>
      <c r="V149" s="7">
        <f t="shared" si="32"/>
        <v>3.7162396681792211</v>
      </c>
      <c r="W149" s="7">
        <f t="shared" si="32"/>
        <v>3.2888381599747651</v>
      </c>
      <c r="X149" s="7">
        <f t="shared" si="32"/>
        <v>3.0184561728434369</v>
      </c>
      <c r="Y149" s="7">
        <f t="shared" si="32"/>
        <v>2.8162671918631119</v>
      </c>
      <c r="Z149" s="7">
        <f t="shared" si="32"/>
        <v>4.7280013801439456</v>
      </c>
      <c r="AA149" s="7">
        <f t="shared" si="32"/>
        <v>4.2935056244151868</v>
      </c>
      <c r="AB149" s="7">
        <f t="shared" si="32"/>
        <v>4.529318769109647</v>
      </c>
      <c r="AC149" s="7">
        <f t="shared" si="32"/>
        <v>4.745286314732339</v>
      </c>
      <c r="AD149" s="7">
        <f t="shared" si="32"/>
        <v>4.7737797888599571</v>
      </c>
      <c r="AE149" s="7">
        <f t="shared" si="32"/>
        <v>2.0407343429879887</v>
      </c>
      <c r="AF149" s="7">
        <f t="shared" si="32"/>
        <v>2.2753698022658932</v>
      </c>
      <c r="AG149" s="7"/>
      <c r="AH149" s="7"/>
    </row>
    <row r="150" spans="1:34" ht="15" customHeight="1" x14ac:dyDescent="0.25">
      <c r="A150" s="3">
        <v>23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7">
        <f t="shared" ref="P150:AF150" si="33">(P26*7)/2.2</f>
        <v>2.3358439311835877</v>
      </c>
      <c r="Q150" s="7">
        <f t="shared" si="33"/>
        <v>2.1173102183295005</v>
      </c>
      <c r="R150" s="7">
        <f t="shared" si="33"/>
        <v>2.2609459132569412</v>
      </c>
      <c r="S150" s="7">
        <f t="shared" si="33"/>
        <v>2.4680142355727295</v>
      </c>
      <c r="T150" s="7">
        <f t="shared" si="33"/>
        <v>2.2515341565514859</v>
      </c>
      <c r="U150" s="7">
        <f t="shared" si="33"/>
        <v>2.2273276221725204</v>
      </c>
      <c r="V150" s="7">
        <f t="shared" si="33"/>
        <v>2.5915217733100073</v>
      </c>
      <c r="W150" s="7">
        <f t="shared" si="33"/>
        <v>2.9242692256390885</v>
      </c>
      <c r="X150" s="7">
        <f t="shared" si="33"/>
        <v>3.0501841764396551</v>
      </c>
      <c r="Y150" s="7">
        <f t="shared" si="33"/>
        <v>2.8688944904054345</v>
      </c>
      <c r="Z150" s="7">
        <f t="shared" si="33"/>
        <v>2.9418406935530221</v>
      </c>
      <c r="AA150" s="7">
        <f t="shared" si="33"/>
        <v>3.0570614685945667</v>
      </c>
      <c r="AB150" s="7">
        <f t="shared" si="33"/>
        <v>3.1804710401795857</v>
      </c>
      <c r="AC150" s="7">
        <f t="shared" si="33"/>
        <v>3.1968575625688684</v>
      </c>
      <c r="AD150" s="7">
        <f t="shared" si="33"/>
        <v>3.4838727644449499</v>
      </c>
      <c r="AE150" s="7">
        <f t="shared" si="33"/>
        <v>0.90221824029349273</v>
      </c>
      <c r="AF150" s="7">
        <f t="shared" si="33"/>
        <v>1.1022412910224129</v>
      </c>
      <c r="AG150" s="7"/>
      <c r="AH150" s="7"/>
    </row>
    <row r="151" spans="1:34" ht="15" customHeight="1" x14ac:dyDescent="0.25">
      <c r="A151" s="3">
        <v>24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7">
        <f t="shared" ref="P151:AF151" si="34">(P27*7)/2.2</f>
        <v>2.4058846613673075</v>
      </c>
      <c r="Q151" s="7">
        <f t="shared" si="34"/>
        <v>3.7412752575719037</v>
      </c>
      <c r="R151" s="7">
        <f t="shared" si="34"/>
        <v>3.7796421314806312</v>
      </c>
      <c r="S151" s="7">
        <f t="shared" si="34"/>
        <v>4.2019944840356516</v>
      </c>
      <c r="T151" s="7">
        <f t="shared" si="34"/>
        <v>4.0317701128909906</v>
      </c>
      <c r="U151" s="7">
        <f t="shared" si="34"/>
        <v>4.5416221375437429</v>
      </c>
      <c r="V151" s="7">
        <f t="shared" si="34"/>
        <v>5.1782525626620046</v>
      </c>
      <c r="W151" s="7">
        <f t="shared" si="34"/>
        <v>4.5983810709838107</v>
      </c>
      <c r="X151" s="7">
        <f t="shared" si="34"/>
        <v>4.7221611766333762</v>
      </c>
      <c r="Y151" s="7">
        <f t="shared" si="34"/>
        <v>4.4678393524283937</v>
      </c>
      <c r="Z151" s="7">
        <f t="shared" si="34"/>
        <v>6.2717308550677089</v>
      </c>
      <c r="AA151" s="7">
        <f t="shared" si="34"/>
        <v>6.7894794394677573</v>
      </c>
      <c r="AB151" s="7">
        <f t="shared" si="34"/>
        <v>6.0748413723879624</v>
      </c>
      <c r="AC151" s="7">
        <f t="shared" si="34"/>
        <v>4.7516634219403775</v>
      </c>
      <c r="AD151" s="7">
        <f t="shared" si="34"/>
        <v>4.2412360742824742</v>
      </c>
      <c r="AE151" s="7">
        <f t="shared" si="34"/>
        <v>3.4137674098698922</v>
      </c>
      <c r="AF151" s="7">
        <f t="shared" si="34"/>
        <v>3.6221567689184653</v>
      </c>
      <c r="AG151" s="7"/>
      <c r="AH151" s="7"/>
    </row>
    <row r="152" spans="1:34" ht="15" customHeight="1" x14ac:dyDescent="0.25">
      <c r="A152" s="3">
        <v>25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7">
        <f t="shared" ref="P152:AF152" si="35">(P28*7)/2.2</f>
        <v>3.7776364598136487</v>
      </c>
      <c r="Q152" s="7">
        <f t="shared" si="35"/>
        <v>3.7218545290871146</v>
      </c>
      <c r="R152" s="7">
        <f t="shared" si="35"/>
        <v>3.7493384571025268</v>
      </c>
      <c r="S152" s="7">
        <f t="shared" si="35"/>
        <v>4.0390683696468814</v>
      </c>
      <c r="T152" s="7">
        <f t="shared" si="35"/>
        <v>4.0229091402290917</v>
      </c>
      <c r="U152" s="7">
        <f t="shared" si="35"/>
        <v>2.5218712622655155</v>
      </c>
      <c r="V152" s="7">
        <f t="shared" si="35"/>
        <v>2.80688768025998</v>
      </c>
      <c r="W152" s="7">
        <f t="shared" si="35"/>
        <v>2.7732032591408076</v>
      </c>
      <c r="X152" s="7">
        <f t="shared" si="35"/>
        <v>3.0543659889732213</v>
      </c>
      <c r="Y152" s="7">
        <f t="shared" si="35"/>
        <v>3.8983114099043128</v>
      </c>
      <c r="Z152" s="7">
        <f t="shared" si="35"/>
        <v>4.1161334076849387</v>
      </c>
      <c r="AA152" s="7">
        <f t="shared" si="35"/>
        <v>3.8937892085331538</v>
      </c>
      <c r="AB152" s="7">
        <f t="shared" si="35"/>
        <v>3.9993492648700966</v>
      </c>
      <c r="AC152" s="7">
        <f t="shared" si="35"/>
        <v>4.25431464781387</v>
      </c>
      <c r="AD152" s="7">
        <f t="shared" si="35"/>
        <v>4.19864323319102</v>
      </c>
      <c r="AE152" s="7">
        <f t="shared" si="35"/>
        <v>2.618245888646642</v>
      </c>
      <c r="AF152" s="7">
        <f t="shared" si="35"/>
        <v>2.2796264326437861</v>
      </c>
      <c r="AG152" s="7"/>
      <c r="AH152" s="7"/>
    </row>
    <row r="153" spans="1:34" ht="15" customHeight="1" x14ac:dyDescent="0.25">
      <c r="A153" s="3">
        <v>26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7">
        <f t="shared" ref="P153:AF153" si="36">(P29*7)/2.2</f>
        <v>4.8982980489829808</v>
      </c>
      <c r="Q153" s="7">
        <f t="shared" si="36"/>
        <v>4.5885746449807687</v>
      </c>
      <c r="R153" s="7">
        <f t="shared" si="36"/>
        <v>4.3183339350400169</v>
      </c>
      <c r="S153" s="7">
        <f t="shared" si="36"/>
        <v>4.3207006467561193</v>
      </c>
      <c r="T153" s="7">
        <f t="shared" si="36"/>
        <v>4.407572949417716</v>
      </c>
      <c r="U153" s="7">
        <f t="shared" si="36"/>
        <v>3.8051025930248481</v>
      </c>
      <c r="V153" s="7">
        <f t="shared" si="36"/>
        <v>3.8494527478531495</v>
      </c>
      <c r="W153" s="7">
        <f t="shared" si="36"/>
        <v>4.0639621369987236</v>
      </c>
      <c r="X153" s="7">
        <f t="shared" si="36"/>
        <v>3.8701206467769778</v>
      </c>
      <c r="Y153" s="7">
        <f t="shared" si="36"/>
        <v>3.6079653452662566</v>
      </c>
      <c r="Z153" s="7">
        <f t="shared" si="36"/>
        <v>4.3687070614382666</v>
      </c>
      <c r="AA153" s="7">
        <f t="shared" si="36"/>
        <v>4.6218453267262944</v>
      </c>
      <c r="AB153" s="7">
        <f t="shared" si="36"/>
        <v>4.7785348362401878</v>
      </c>
      <c r="AC153" s="7">
        <f t="shared" si="36"/>
        <v>4.8598298282889818</v>
      </c>
      <c r="AD153" s="7">
        <f t="shared" si="36"/>
        <v>4.9679212713711864</v>
      </c>
      <c r="AE153" s="7">
        <f t="shared" si="36"/>
        <v>2.7241017619368573</v>
      </c>
      <c r="AF153" s="7">
        <f t="shared" si="36"/>
        <v>2.7465710007285131</v>
      </c>
      <c r="AG153" s="7"/>
      <c r="AH153" s="7"/>
    </row>
    <row r="154" spans="1:34" ht="15" customHeight="1" x14ac:dyDescent="0.25">
      <c r="A154" s="3">
        <v>27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7">
        <f t="shared" ref="P154:AF154" si="37">(P30*7)/2.2</f>
        <v>4.839872486682431</v>
      </c>
      <c r="Q154" s="7">
        <f t="shared" si="37"/>
        <v>4.5924651800682978</v>
      </c>
      <c r="R154" s="7">
        <f t="shared" si="37"/>
        <v>4.2622661800743975</v>
      </c>
      <c r="S154" s="7">
        <f t="shared" si="37"/>
        <v>4.70437127292477</v>
      </c>
      <c r="T154" s="7">
        <f t="shared" si="37"/>
        <v>4.8517398960944913</v>
      </c>
      <c r="U154" s="7">
        <f t="shared" si="37"/>
        <v>4.4687162780204943</v>
      </c>
      <c r="V154" s="7">
        <f t="shared" si="37"/>
        <v>4.2447565262298621</v>
      </c>
      <c r="W154" s="7">
        <f t="shared" si="37"/>
        <v>4.4791060412059123</v>
      </c>
      <c r="X154" s="7">
        <f t="shared" si="37"/>
        <v>4.0864862107258704</v>
      </c>
      <c r="Y154" s="7">
        <f t="shared" si="37"/>
        <v>3.2061655218788414</v>
      </c>
      <c r="Z154" s="7">
        <f t="shared" si="37"/>
        <v>4.4284273868816069</v>
      </c>
      <c r="AA154" s="7">
        <f t="shared" si="37"/>
        <v>4.759976651771006</v>
      </c>
      <c r="AB154" s="7">
        <f t="shared" si="37"/>
        <v>5.1281072009242559</v>
      </c>
      <c r="AC154" s="7">
        <f t="shared" si="37"/>
        <v>4.9971349500066342</v>
      </c>
      <c r="AD154" s="7">
        <f t="shared" si="37"/>
        <v>4.8486868057581525</v>
      </c>
      <c r="AE154" s="7">
        <f t="shared" si="37"/>
        <v>3.8853461628612225</v>
      </c>
      <c r="AF154" s="7">
        <f t="shared" si="37"/>
        <v>3.3388495995146852</v>
      </c>
      <c r="AG154" s="7"/>
      <c r="AH154" s="7"/>
    </row>
    <row r="155" spans="1:34" ht="15" customHeight="1" x14ac:dyDescent="0.25">
      <c r="A155" s="3">
        <v>28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7">
        <f t="shared" ref="P155:AF155" si="38">(P31*7)/2.2</f>
        <v>3.3039796821955187</v>
      </c>
      <c r="Q155" s="7">
        <f t="shared" si="38"/>
        <v>3.2952357043051421</v>
      </c>
      <c r="R155" s="7">
        <f t="shared" si="38"/>
        <v>3.1089870501957533</v>
      </c>
      <c r="S155" s="7">
        <f t="shared" si="38"/>
        <v>3.2500105906408483</v>
      </c>
      <c r="T155" s="7">
        <f t="shared" si="38"/>
        <v>3.1764950632134399</v>
      </c>
      <c r="U155" s="7">
        <f t="shared" si="38"/>
        <v>2.7498375168337694</v>
      </c>
      <c r="V155" s="7">
        <f t="shared" si="38"/>
        <v>2.7091131322595556</v>
      </c>
      <c r="W155" s="7">
        <f t="shared" si="38"/>
        <v>2.9460647699858793</v>
      </c>
      <c r="X155" s="7">
        <f t="shared" si="38"/>
        <v>2.8710831936195014</v>
      </c>
      <c r="Y155" s="7">
        <f t="shared" si="38"/>
        <v>2.5805202081711087</v>
      </c>
      <c r="Z155" s="7">
        <f t="shared" si="38"/>
        <v>3.3496042853116674</v>
      </c>
      <c r="AA155" s="7">
        <f t="shared" si="38"/>
        <v>3.5258409957800154</v>
      </c>
      <c r="AB155" s="7">
        <f t="shared" si="38"/>
        <v>3.8184975177565126</v>
      </c>
      <c r="AC155" s="7">
        <f t="shared" si="38"/>
        <v>3.8499248806778112</v>
      </c>
      <c r="AD155" s="7">
        <f t="shared" si="38"/>
        <v>3.7627811608230481</v>
      </c>
      <c r="AE155" s="7">
        <f t="shared" si="38"/>
        <v>3.2339816147933469</v>
      </c>
      <c r="AF155" s="7">
        <f t="shared" si="38"/>
        <v>3.6869984087449841</v>
      </c>
      <c r="AG155" s="7"/>
      <c r="AH155" s="7"/>
    </row>
    <row r="156" spans="1:34" ht="15" customHeight="1" x14ac:dyDescent="0.25">
      <c r="A156" s="3">
        <v>29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7">
        <f t="shared" ref="P156:AF156" si="39">(P32*7)/2.2</f>
        <v>5.1458407120088649</v>
      </c>
      <c r="Q156" s="7">
        <f t="shared" si="39"/>
        <v>5.0302530432344676</v>
      </c>
      <c r="R156" s="7">
        <f t="shared" si="39"/>
        <v>4.8487243350257039</v>
      </c>
      <c r="S156" s="7">
        <f t="shared" si="39"/>
        <v>5.1875738822056867</v>
      </c>
      <c r="T156" s="7">
        <f t="shared" si="39"/>
        <v>5.1934501608878438</v>
      </c>
      <c r="U156" s="7">
        <f t="shared" si="39"/>
        <v>4.6326901080196903</v>
      </c>
      <c r="V156" s="7">
        <f t="shared" si="39"/>
        <v>4.6476308707718621</v>
      </c>
      <c r="W156" s="7">
        <f t="shared" si="39"/>
        <v>3.6478421947752282</v>
      </c>
      <c r="X156" s="7">
        <f t="shared" si="39"/>
        <v>3.5300196229097081</v>
      </c>
      <c r="Y156" s="7">
        <f t="shared" si="39"/>
        <v>4.11488783526117</v>
      </c>
      <c r="Z156" s="7">
        <f t="shared" si="39"/>
        <v>4.9154960023812553</v>
      </c>
      <c r="AA156" s="7">
        <f t="shared" si="39"/>
        <v>5.0338799594976775</v>
      </c>
      <c r="AB156" s="7">
        <f t="shared" si="39"/>
        <v>5.6007363690508418</v>
      </c>
      <c r="AC156" s="7">
        <f t="shared" si="39"/>
        <v>5.326436904552712</v>
      </c>
      <c r="AD156" s="7">
        <f t="shared" si="39"/>
        <v>5.2273384092354096</v>
      </c>
      <c r="AE156" s="7">
        <f t="shared" si="39"/>
        <v>2.6848896470169636</v>
      </c>
      <c r="AF156" s="7">
        <f t="shared" si="39"/>
        <v>2.8038848312820912</v>
      </c>
      <c r="AG156" s="7"/>
      <c r="AH156" s="7"/>
    </row>
    <row r="157" spans="1:34" ht="15" customHeight="1" x14ac:dyDescent="0.25">
      <c r="A157" s="3">
        <v>30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7">
        <f t="shared" ref="P157:AF157" si="40">(P33*7)/2.2</f>
        <v>3.3667342940040075</v>
      </c>
      <c r="Q157" s="7">
        <f t="shared" si="40"/>
        <v>2.9601051959019924</v>
      </c>
      <c r="R157" s="7">
        <f t="shared" si="40"/>
        <v>3.0464752493091036</v>
      </c>
      <c r="S157" s="7">
        <f t="shared" si="40"/>
        <v>3.3702263828600763</v>
      </c>
      <c r="T157" s="7">
        <f t="shared" si="40"/>
        <v>3.5095494578509125</v>
      </c>
      <c r="U157" s="7">
        <f t="shared" si="40"/>
        <v>2.7097186170894476</v>
      </c>
      <c r="V157" s="7">
        <f t="shared" si="40"/>
        <v>2.847026838655454</v>
      </c>
      <c r="W157" s="7">
        <f t="shared" si="40"/>
        <v>3.1652644829254655</v>
      </c>
      <c r="X157" s="7">
        <f t="shared" si="40"/>
        <v>2.9111427933641241</v>
      </c>
      <c r="Y157" s="7">
        <f t="shared" si="40"/>
        <v>2.7901407179950497</v>
      </c>
      <c r="Z157" s="7">
        <f t="shared" si="40"/>
        <v>3.7164365615639219</v>
      </c>
      <c r="AA157" s="7">
        <f t="shared" si="40"/>
        <v>3.8301234612008246</v>
      </c>
      <c r="AB157" s="7">
        <f t="shared" si="40"/>
        <v>4.1819907639881508</v>
      </c>
      <c r="AC157" s="7">
        <f t="shared" si="40"/>
        <v>4.3120677350969023</v>
      </c>
      <c r="AD157" s="7">
        <f t="shared" si="40"/>
        <v>3.9774763026066213</v>
      </c>
      <c r="AE157" s="7">
        <f t="shared" si="40"/>
        <v>1.8843643159133303</v>
      </c>
      <c r="AF157" s="7">
        <f t="shared" si="40"/>
        <v>2.3898458460223519</v>
      </c>
      <c r="AG157" s="7"/>
      <c r="AH157" s="7"/>
    </row>
    <row r="158" spans="1:34" ht="15" customHeight="1" x14ac:dyDescent="0.25">
      <c r="A158" s="3">
        <v>31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7">
        <f t="shared" ref="P158:AF158" si="41">(P34*7)/2.2</f>
        <v>2.4339545350955984</v>
      </c>
      <c r="Q158" s="7">
        <f t="shared" si="41"/>
        <v>2.1644907566628402</v>
      </c>
      <c r="R158" s="7">
        <f t="shared" si="41"/>
        <v>2.0563051696181316</v>
      </c>
      <c r="S158" s="7">
        <f t="shared" si="41"/>
        <v>2.5060974064041379</v>
      </c>
      <c r="T158" s="7">
        <f t="shared" si="41"/>
        <v>2.5459677385615809</v>
      </c>
      <c r="U158" s="7">
        <f t="shared" si="41"/>
        <v>2.2341792623545551</v>
      </c>
      <c r="V158" s="7">
        <f t="shared" si="41"/>
        <v>2.4113685338957751</v>
      </c>
      <c r="W158" s="7">
        <f t="shared" si="41"/>
        <v>2.6872080196536001</v>
      </c>
      <c r="X158" s="7">
        <f t="shared" si="41"/>
        <v>2.7619095272829335</v>
      </c>
      <c r="Y158" s="7">
        <f t="shared" si="41"/>
        <v>2.5326747341024785</v>
      </c>
      <c r="Z158" s="7">
        <f t="shared" si="41"/>
        <v>3.2963216828357544</v>
      </c>
      <c r="AA158" s="7">
        <f t="shared" si="41"/>
        <v>3.3558444056937775</v>
      </c>
      <c r="AB158" s="7">
        <f t="shared" si="41"/>
        <v>3.7315478177745156</v>
      </c>
      <c r="AC158" s="7">
        <f t="shared" si="41"/>
        <v>3.8125143845025162</v>
      </c>
      <c r="AD158" s="7">
        <f t="shared" si="41"/>
        <v>3.9103400556219414</v>
      </c>
      <c r="AE158" s="7">
        <f t="shared" si="41"/>
        <v>2.0948247563748059</v>
      </c>
      <c r="AF158" s="7">
        <f t="shared" si="41"/>
        <v>2.5930495911944589</v>
      </c>
      <c r="AG158" s="7"/>
      <c r="AH158" s="7"/>
    </row>
    <row r="159" spans="1:34" ht="15" customHeight="1" x14ac:dyDescent="0.25">
      <c r="A159" s="3">
        <v>32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7">
        <f t="shared" ref="P159:AF159" si="42">(P35*7)/2.2</f>
        <v>2.236165660823195</v>
      </c>
      <c r="Q159" s="7">
        <f t="shared" si="42"/>
        <v>2.0920572244327671</v>
      </c>
      <c r="R159" s="7">
        <f t="shared" si="42"/>
        <v>1.9125128145146308</v>
      </c>
      <c r="S159" s="7">
        <f t="shared" si="42"/>
        <v>2.0878483950826547</v>
      </c>
      <c r="T159" s="7">
        <f t="shared" si="42"/>
        <v>2.2123283420959798</v>
      </c>
      <c r="U159" s="7">
        <f t="shared" si="42"/>
        <v>2.1753732045898571</v>
      </c>
      <c r="V159" s="7">
        <f t="shared" si="42"/>
        <v>2.1430667413434974</v>
      </c>
      <c r="W159" s="7">
        <f t="shared" si="42"/>
        <v>4.2394641589366975</v>
      </c>
      <c r="X159" s="7">
        <f t="shared" si="42"/>
        <v>1.6422760442732274</v>
      </c>
      <c r="Y159" s="7">
        <f t="shared" si="42"/>
        <v>1.7250143524072765</v>
      </c>
      <c r="Z159" s="7">
        <f t="shared" si="42"/>
        <v>2.2537013193971895</v>
      </c>
      <c r="AA159" s="7">
        <f t="shared" si="42"/>
        <v>3.0486540363771431</v>
      </c>
      <c r="AB159" s="7">
        <f t="shared" si="42"/>
        <v>3.8153303616112471</v>
      </c>
      <c r="AC159" s="7">
        <f t="shared" si="42"/>
        <v>3.9434829669114655</v>
      </c>
      <c r="AD159" s="7">
        <f t="shared" si="42"/>
        <v>2.7238791028818774</v>
      </c>
      <c r="AE159" s="7">
        <f t="shared" si="42"/>
        <v>0.80379174708656032</v>
      </c>
      <c r="AF159" s="7">
        <f t="shared" si="42"/>
        <v>0.38795303555871485</v>
      </c>
      <c r="AG159" s="7"/>
      <c r="AH159" s="7"/>
    </row>
    <row r="160" spans="1:34" ht="15" customHeight="1" x14ac:dyDescent="0.25">
      <c r="A160" s="3">
        <v>33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7">
        <f t="shared" ref="P160:AF160" si="43">(P36*7)/2.2</f>
        <v>3.4785539291667633</v>
      </c>
      <c r="Q160" s="7">
        <f t="shared" si="43"/>
        <v>3.2314808958524623</v>
      </c>
      <c r="R160" s="7">
        <f t="shared" si="43"/>
        <v>2.8226203020723561</v>
      </c>
      <c r="S160" s="7">
        <f t="shared" si="43"/>
        <v>3.058448077392991</v>
      </c>
      <c r="T160" s="7">
        <f t="shared" si="43"/>
        <v>3.2466216202131193</v>
      </c>
      <c r="U160" s="7">
        <f t="shared" si="43"/>
        <v>2.7602681533036164</v>
      </c>
      <c r="V160" s="7">
        <f t="shared" si="43"/>
        <v>2.5388984320445585</v>
      </c>
      <c r="W160" s="7">
        <f t="shared" si="43"/>
        <v>2.984298655766469</v>
      </c>
      <c r="X160" s="7">
        <f t="shared" si="43"/>
        <v>2.746509831004921</v>
      </c>
      <c r="Y160" s="7">
        <f t="shared" si="43"/>
        <v>2.6654114057928702</v>
      </c>
      <c r="Z160" s="7">
        <f t="shared" si="43"/>
        <v>2.9549772295497725</v>
      </c>
      <c r="AA160" s="7">
        <f t="shared" si="43"/>
        <v>2.7818068129912628</v>
      </c>
      <c r="AB160" s="7">
        <f t="shared" si="43"/>
        <v>3.5384840783712659</v>
      </c>
      <c r="AC160" s="7">
        <f t="shared" si="43"/>
        <v>4.6537090285511251</v>
      </c>
      <c r="AD160" s="7">
        <f t="shared" si="43"/>
        <v>4.3744848490047099</v>
      </c>
      <c r="AE160" s="7">
        <f t="shared" si="43"/>
        <v>3.2751168128885815</v>
      </c>
      <c r="AF160" s="7">
        <f t="shared" si="43"/>
        <v>3.0600949300780331</v>
      </c>
      <c r="AG160" s="7"/>
      <c r="AH160" s="7"/>
    </row>
    <row r="161" spans="1:34" ht="15" customHeight="1" x14ac:dyDescent="0.25">
      <c r="A161" s="3">
        <v>34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7">
        <f t="shared" ref="P161:AF161" si="44">(P37*7)/2.2</f>
        <v>4.5236125963652514</v>
      </c>
      <c r="Q161" s="7">
        <f t="shared" si="44"/>
        <v>4.4678204450206698</v>
      </c>
      <c r="R161" s="7">
        <f t="shared" si="44"/>
        <v>4.2845481569394401</v>
      </c>
      <c r="S161" s="7">
        <f t="shared" si="44"/>
        <v>4.0828006088280064</v>
      </c>
      <c r="T161" s="7">
        <f t="shared" si="44"/>
        <v>4.1563594783795157</v>
      </c>
      <c r="U161" s="7">
        <f t="shared" si="44"/>
        <v>3.9261035579387209</v>
      </c>
      <c r="V161" s="7">
        <f t="shared" si="44"/>
        <v>3.7560361434038012</v>
      </c>
      <c r="W161" s="7">
        <f t="shared" si="44"/>
        <v>4.6890506753520445</v>
      </c>
      <c r="X161" s="7">
        <f t="shared" si="44"/>
        <v>4.4581585501736907</v>
      </c>
      <c r="Y161" s="7">
        <f t="shared" si="44"/>
        <v>3.4835961116122069</v>
      </c>
      <c r="Z161" s="7">
        <f t="shared" si="44"/>
        <v>4.6883637978986661</v>
      </c>
      <c r="AA161" s="7">
        <f t="shared" si="44"/>
        <v>4.7624288358912423</v>
      </c>
      <c r="AB161" s="7">
        <f t="shared" si="44"/>
        <v>4.6151568519611432</v>
      </c>
      <c r="AC161" s="7">
        <f t="shared" si="44"/>
        <v>4.99211759287041</v>
      </c>
      <c r="AD161" s="7">
        <f t="shared" si="44"/>
        <v>4.5358132808420031</v>
      </c>
      <c r="AE161" s="7">
        <f t="shared" si="44"/>
        <v>2.5410301592636557</v>
      </c>
      <c r="AF161" s="7">
        <f t="shared" si="44"/>
        <v>2.5699188188845263</v>
      </c>
      <c r="AG161" s="7"/>
      <c r="AH161" s="7"/>
    </row>
    <row r="162" spans="1:34" ht="15" customHeight="1" x14ac:dyDescent="0.25">
      <c r="A162" s="3">
        <v>35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7">
        <f t="shared" ref="P162:AF162" si="45">(P38*7)/2.2</f>
        <v>5.182106395571064</v>
      </c>
      <c r="Q162" s="7">
        <f t="shared" si="45"/>
        <v>4.7365653920347714</v>
      </c>
      <c r="R162" s="7">
        <f t="shared" si="45"/>
        <v>4.4271765401746483</v>
      </c>
      <c r="S162" s="7">
        <f t="shared" si="45"/>
        <v>4.7439496466563629</v>
      </c>
      <c r="T162" s="7">
        <f t="shared" si="45"/>
        <v>4.8584166581332378</v>
      </c>
      <c r="U162" s="7">
        <f t="shared" si="45"/>
        <v>4.163493674899823</v>
      </c>
      <c r="V162" s="7">
        <f t="shared" si="45"/>
        <v>4.1612021041632206</v>
      </c>
      <c r="W162" s="7">
        <f t="shared" si="45"/>
        <v>4.0495705990258895</v>
      </c>
      <c r="X162" s="7">
        <f t="shared" si="45"/>
        <v>4.2702877906480827</v>
      </c>
      <c r="Y162" s="7">
        <f t="shared" si="45"/>
        <v>3.956400404781395</v>
      </c>
      <c r="Z162" s="7">
        <f t="shared" si="45"/>
        <v>4.9241183909436774</v>
      </c>
      <c r="AA162" s="7">
        <f t="shared" si="45"/>
        <v>4.9659862472250795</v>
      </c>
      <c r="AB162" s="7">
        <f t="shared" si="45"/>
        <v>5.1363876539545501</v>
      </c>
      <c r="AC162" s="7">
        <f t="shared" si="45"/>
        <v>5.5433640254602414</v>
      </c>
      <c r="AD162" s="7">
        <f t="shared" si="45"/>
        <v>5.2313207525953747</v>
      </c>
      <c r="AE162" s="7">
        <f t="shared" si="45"/>
        <v>2.7799511651732485</v>
      </c>
      <c r="AF162" s="7">
        <f t="shared" si="45"/>
        <v>3.0202643465947117</v>
      </c>
      <c r="AG162" s="7"/>
      <c r="AH162" s="7"/>
    </row>
    <row r="163" spans="1:34" ht="15" customHeight="1" x14ac:dyDescent="0.25">
      <c r="A163" s="3" t="s">
        <v>1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7">
        <f t="shared" ref="P163:AF163" si="46">(P39*7)/2.2</f>
        <v>4.2647119295794456</v>
      </c>
      <c r="Q163" s="7">
        <f t="shared" si="46"/>
        <v>3.9639446297413561</v>
      </c>
      <c r="R163" s="7">
        <f t="shared" si="46"/>
        <v>3.7983845053872609</v>
      </c>
      <c r="S163" s="7">
        <f t="shared" si="46"/>
        <v>3.9600761994241527</v>
      </c>
      <c r="T163" s="7">
        <f t="shared" si="46"/>
        <v>4.0704498530719615</v>
      </c>
      <c r="U163" s="7">
        <f t="shared" si="46"/>
        <v>3.6272229008074235</v>
      </c>
      <c r="V163" s="7">
        <f t="shared" si="46"/>
        <v>3.5950788607295796</v>
      </c>
      <c r="W163" s="7">
        <f t="shared" si="46"/>
        <v>3.7995222986401407</v>
      </c>
      <c r="X163" s="7">
        <f t="shared" si="46"/>
        <v>3.657925667933227</v>
      </c>
      <c r="Y163" s="7">
        <f t="shared" si="46"/>
        <v>3.4261546243232011</v>
      </c>
      <c r="Z163" s="7">
        <f t="shared" si="46"/>
        <v>4.3067968021382823</v>
      </c>
      <c r="AA163" s="7">
        <f t="shared" si="46"/>
        <v>4.3591762302828387</v>
      </c>
      <c r="AB163" s="7">
        <f t="shared" si="46"/>
        <v>4.6036783084571882</v>
      </c>
      <c r="AC163" s="7">
        <f t="shared" si="46"/>
        <v>4.6195601101907409</v>
      </c>
      <c r="AD163" s="7">
        <f t="shared" si="46"/>
        <v>4.4054132056975801</v>
      </c>
      <c r="AE163" s="7">
        <f t="shared" si="46"/>
        <v>2.3201052351517646</v>
      </c>
      <c r="AF163" s="7">
        <f t="shared" si="46"/>
        <v>2.5149699310011662</v>
      </c>
      <c r="AG163" s="7"/>
      <c r="AH163" s="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42"/>
  <sheetViews>
    <sheetView topLeftCell="R24" workbookViewId="0">
      <selection activeCell="AG27" sqref="AG27"/>
    </sheetView>
  </sheetViews>
  <sheetFormatPr defaultColWidth="15.140625" defaultRowHeight="15" customHeight="1" x14ac:dyDescent="0.25"/>
  <cols>
    <col min="1" max="13" width="7.5703125" customWidth="1"/>
    <col min="14" max="16" width="6" customWidth="1"/>
    <col min="17" max="43" width="7.5703125" customWidth="1"/>
  </cols>
  <sheetData>
    <row r="1" spans="1:33" ht="15" customHeight="1" x14ac:dyDescent="0.25">
      <c r="A1" t="s">
        <v>19</v>
      </c>
    </row>
    <row r="2" spans="1:33" ht="15" customHeight="1" x14ac:dyDescent="0.25">
      <c r="A2" t="s">
        <v>14</v>
      </c>
    </row>
    <row r="3" spans="1:33" ht="15" customHeight="1" x14ac:dyDescent="0.25"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</row>
    <row r="4" spans="1:33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7">
        <f>Recovered!P4*2000/(HH!P4*365)</f>
        <v>4.0169369218933566</v>
      </c>
      <c r="Q4" s="7">
        <f>Recovered!Q4*2000/(HH!Q4*365)</f>
        <v>3.3505111695607157</v>
      </c>
      <c r="R4" s="7">
        <f>Recovered!R4*2000/(HH!R4*365)</f>
        <v>3.5345319634703198</v>
      </c>
      <c r="S4" s="7">
        <f>Recovered!S4*2000/(HH!S4*365)</f>
        <v>3.0435585654917654</v>
      </c>
      <c r="T4" s="7">
        <f>Recovered!T4*2000/(HH!T4*365)</f>
        <v>4.3311813958992875</v>
      </c>
      <c r="U4" s="7">
        <f>Recovered!U4*2000/(HH!U4*365)</f>
        <v>3.716299298795823</v>
      </c>
      <c r="V4" s="7">
        <f>Recovered!V4*2000/(HH!V4*365)</f>
        <v>3.5755911012183144</v>
      </c>
      <c r="W4" s="7">
        <f>Recovered!W4*2000/(HH!W4*365)</f>
        <v>3.733669292828921</v>
      </c>
      <c r="X4" s="7">
        <f>Recovered!X4*2000/(HH!X4*365)</f>
        <v>3.3625610225154583</v>
      </c>
      <c r="Y4" s="7">
        <f>Recovered!Y4*2000/(HH!Y4*365)</f>
        <v>3.2065256755902247</v>
      </c>
      <c r="Z4" s="7">
        <f>Recovered!Z4*2000/(HH!Z4*365)</f>
        <v>3.4930413720492712</v>
      </c>
      <c r="AA4" s="7">
        <f>Recovered!AA4*2000/(HH!AA4*365)</f>
        <v>3.907365529652739</v>
      </c>
      <c r="AB4" s="7">
        <f>Recovered!AB4*2000/(HH!AB4*365)</f>
        <v>3.4139708275392771</v>
      </c>
      <c r="AC4" s="7">
        <f>Recovered!AC4*2000/(HH!AC4*365)</f>
        <v>3.0388380314899868</v>
      </c>
      <c r="AD4" s="7">
        <f>Recovered!AD4*2000/(HH!AD4*365)</f>
        <v>3.3051667032117344</v>
      </c>
      <c r="AE4" s="7">
        <f>Recovered!AE4*2000/(HH!AE4*365)</f>
        <v>2.1857412071161417</v>
      </c>
      <c r="AF4" s="7">
        <f>Recovered!AF4*2000/(HH!AF4*365)</f>
        <v>2.6550666482173333</v>
      </c>
      <c r="AG4" s="7">
        <f>Recovered!AG4*2000/(HH!AG4*365)</f>
        <v>2.1041601969106196</v>
      </c>
    </row>
    <row r="5" spans="1:33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7">
        <f>Recovered!P5*2000/(HH!P5*365)</f>
        <v>3.7421962721760611</v>
      </c>
      <c r="Q5" s="7">
        <f>Recovered!Q5*2000/(HH!Q5*365)</f>
        <v>3.3025744460318793</v>
      </c>
      <c r="R5" s="7">
        <f>Recovered!R5*2000/(HH!R5*365)</f>
        <v>2.9465323590424037</v>
      </c>
      <c r="S5" s="7">
        <f>Recovered!S5*2000/(HH!S5*365)</f>
        <v>2.7876665766462101</v>
      </c>
      <c r="T5" s="7">
        <f>Recovered!T5*2000/(HH!T5*365)</f>
        <v>3.5407094232792899</v>
      </c>
      <c r="U5" s="7">
        <f>Recovered!U5*2000/(HH!U5*365)</f>
        <v>2.9577477922731887</v>
      </c>
      <c r="V5" s="7">
        <f>Recovered!V5*2000/(HH!V5*365)</f>
        <v>2.8122010127101658</v>
      </c>
      <c r="W5" s="7">
        <f>Recovered!W5*2000/(HH!W5*365)</f>
        <v>2.8963620031439476</v>
      </c>
      <c r="X5" s="7">
        <f>Recovered!X5*2000/(HH!X5*365)</f>
        <v>2.7164084138034283</v>
      </c>
      <c r="Y5" s="7">
        <f>Recovered!Y5*2000/(HH!Y5*365)</f>
        <v>2.5621801456218019</v>
      </c>
      <c r="Z5" s="7">
        <f>Recovered!Z5*2000/(HH!Z5*365)</f>
        <v>2.9708388313767102</v>
      </c>
      <c r="AA5" s="7">
        <f>Recovered!AA5*2000/(HH!AA5*365)</f>
        <v>3.8778523239081277</v>
      </c>
      <c r="AB5" s="7">
        <f>Recovered!AB5*2000/(HH!AB5*365)</f>
        <v>2.9087411640567367</v>
      </c>
      <c r="AC5" s="7">
        <f>Recovered!AC5*2000/(HH!AC5*365)</f>
        <v>2.6728770727004902</v>
      </c>
      <c r="AD5" s="7">
        <f>Recovered!AD5*2000/(HH!AD5*365)</f>
        <v>2.6922930473332554</v>
      </c>
      <c r="AE5" s="7">
        <f>Recovered!AE5*2000/(HH!AE5*365)</f>
        <v>1.7688674103411941</v>
      </c>
      <c r="AF5" s="7">
        <f>Recovered!AF5*2000/(HH!AF5*365)</f>
        <v>2.2301042623010421</v>
      </c>
      <c r="AG5" s="7">
        <f>Recovered!AG5*2000/(HH!AG5*365)</f>
        <v>2.0354328203543282</v>
      </c>
    </row>
    <row r="6" spans="1:33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7">
        <f>Recovered!P6*2000/(HH!P6*365)</f>
        <v>2.9236172840099361</v>
      </c>
      <c r="Q6" s="7">
        <f>Recovered!Q6*2000/(HH!Q6*365)</f>
        <v>2.8263052016476675</v>
      </c>
      <c r="R6" s="7">
        <f>Recovered!R6*2000/(HH!R6*365)</f>
        <v>2.9465212752214125</v>
      </c>
      <c r="S6" s="7">
        <f>Recovered!S6*2000/(HH!S6*365)</f>
        <v>2.9236503523940311</v>
      </c>
      <c r="T6" s="7">
        <f>Recovered!T6*2000/(HH!T6*365)</f>
        <v>3.3239783264013436</v>
      </c>
      <c r="U6" s="7">
        <f>Recovered!U6*2000/(HH!U6*365)</f>
        <v>2.4539477134778687</v>
      </c>
      <c r="V6" s="7">
        <f>Recovered!V6*2000/(HH!V6*365)</f>
        <v>2.3365799578430488</v>
      </c>
      <c r="W6" s="7">
        <f>Recovered!W6*2000/(HH!W6*365)</f>
        <v>2.6256833851175494</v>
      </c>
      <c r="X6" s="7">
        <f>Recovered!X6*2000/(HH!X6*365)</f>
        <v>2.3735512899424092</v>
      </c>
      <c r="Y6" s="7">
        <f>Recovered!Y6*2000/(HH!Y6*365)</f>
        <v>2.2045054829555406</v>
      </c>
      <c r="Z6" s="7">
        <f>Recovered!Z6*2000/(HH!Z6*365)</f>
        <v>2.620679020278085</v>
      </c>
      <c r="AA6" s="7">
        <f>Recovered!AA6*2000/(HH!AA6*365)</f>
        <v>3.1969886837403214</v>
      </c>
      <c r="AB6" s="7">
        <f>Recovered!AB6*2000/(HH!AB6*365)</f>
        <v>2.4038523824947129</v>
      </c>
      <c r="AC6" s="7">
        <f>Recovered!AC6*2000/(HH!AC6*365)</f>
        <v>2.2993435346880924</v>
      </c>
      <c r="AD6" s="7">
        <f>Recovered!AD6*2000/(HH!AD6*365)</f>
        <v>2.4919603083819251</v>
      </c>
      <c r="AE6" s="7">
        <f>Recovered!AE6*2000/(HH!AE6*365)</f>
        <v>1.7532945925482051</v>
      </c>
      <c r="AF6" s="7">
        <f>Recovered!AF6*2000/(HH!AF6*365)</f>
        <v>2.0309437710922231</v>
      </c>
      <c r="AG6" s="7">
        <f>Recovered!AG6*2000/(HH!AG6*365)</f>
        <v>1.6084447807337192</v>
      </c>
    </row>
    <row r="7" spans="1:33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>
        <f>Recovered!P7*2000/(HH!P7*365)</f>
        <v>2.9349211812487095</v>
      </c>
      <c r="Q7" s="7">
        <f>Recovered!Q7*2000/(HH!Q7*365)</f>
        <v>2.8021091705004304</v>
      </c>
      <c r="R7" s="7">
        <f>Recovered!R7*2000/(HH!R7*365)</f>
        <v>2.9645272176902164</v>
      </c>
      <c r="S7" s="7">
        <f>Recovered!S7*2000/(HH!S7*365)</f>
        <v>2.4675399060392613</v>
      </c>
      <c r="T7" s="7">
        <f>Recovered!T7*2000/(HH!T7*365)</f>
        <v>3.5762167016474415</v>
      </c>
      <c r="U7" s="7">
        <f>Recovered!U7*2000/(HH!U7*365)</f>
        <v>2.8579990215264179</v>
      </c>
      <c r="V7" s="7">
        <f>Recovered!V7*2000/(HH!V7*365)</f>
        <v>2.4862945681598667</v>
      </c>
      <c r="W7" s="7">
        <f>Recovered!W7*2000/(HH!W7*365)</f>
        <v>2.8434928105997739</v>
      </c>
      <c r="X7" s="7">
        <f>Recovered!X7*2000/(HH!X7*365)</f>
        <v>2.3953596697912736</v>
      </c>
      <c r="Y7" s="7">
        <f>Recovered!Y7*2000/(HH!Y7*365)</f>
        <v>2.2658496307965437</v>
      </c>
      <c r="Z7" s="7">
        <f>Recovered!Z7*2000/(HH!Z7*365)</f>
        <v>2.7918072927006818</v>
      </c>
      <c r="AA7" s="7">
        <f>Recovered!AA7*2000/(HH!AA7*365)</f>
        <v>2.6379686597097116</v>
      </c>
      <c r="AB7" s="7">
        <f>Recovered!AB7*2000/(HH!AB7*365)</f>
        <v>2.8281481683013427</v>
      </c>
      <c r="AC7" s="7">
        <f>Recovered!AC7*2000/(HH!AC7*365)</f>
        <v>2.6305974997409614</v>
      </c>
      <c r="AD7" s="7">
        <f>Recovered!AD7*2000/(HH!AD7*365)</f>
        <v>2.9024071581281179</v>
      </c>
      <c r="AE7" s="7">
        <f>Recovered!AE7*2000/(HH!AE7*365)</f>
        <v>2.1206192784771667</v>
      </c>
      <c r="AF7" s="7">
        <f>Recovered!AF7*2000/(HH!AF7*365)</f>
        <v>2.3094484577078309</v>
      </c>
      <c r="AG7" s="7">
        <f>Recovered!AG7*2000/(HH!AG7*365)</f>
        <v>1.642713048531252</v>
      </c>
    </row>
    <row r="8" spans="1:33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7">
        <f>Recovered!P8*2000/(HH!P8*365)</f>
        <v>2.4031986339485139</v>
      </c>
      <c r="Q8" s="7">
        <f>Recovered!Q8*2000/(HH!Q8*365)</f>
        <v>2.2756038436588355</v>
      </c>
      <c r="R8" s="7">
        <f>Recovered!R8*2000/(HH!R8*365)</f>
        <v>2.2627225932636397</v>
      </c>
      <c r="S8" s="7">
        <f>Recovered!S8*2000/(HH!S8*365)</f>
        <v>2.1448422008627861</v>
      </c>
      <c r="T8" s="7">
        <f>Recovered!T8*2000/(HH!T8*365)</f>
        <v>2.7915913286048091</v>
      </c>
      <c r="U8" s="7">
        <f>Recovered!U8*2000/(HH!U8*365)</f>
        <v>2.3750325215207626</v>
      </c>
      <c r="V8" s="7">
        <f>Recovered!V8*2000/(HH!V8*365)</f>
        <v>2.3627445444518478</v>
      </c>
      <c r="W8" s="7">
        <f>Recovered!W8*2000/(HH!W8*365)</f>
        <v>2.4804496192315364</v>
      </c>
      <c r="X8" s="7">
        <f>Recovered!X8*2000/(HH!X8*365)</f>
        <v>2.0605267315113629</v>
      </c>
      <c r="Y8" s="7">
        <f>Recovered!Y8*2000/(HH!Y8*365)</f>
        <v>1.9182686773339472</v>
      </c>
      <c r="Z8" s="7">
        <f>Recovered!Z8*2000/(HH!Z8*365)</f>
        <v>2.3615826729868052</v>
      </c>
      <c r="AA8" s="7">
        <f>Recovered!AA8*2000/(HH!AA8*365)</f>
        <v>2.0915095544751612</v>
      </c>
      <c r="AB8" s="7">
        <f>Recovered!AB8*2000/(HH!AB8*365)</f>
        <v>2.1898655574093056</v>
      </c>
      <c r="AC8" s="7">
        <f>Recovered!AC8*2000/(HH!AC8*365)</f>
        <v>2.0705370278232174</v>
      </c>
      <c r="AD8" s="7">
        <f>Recovered!AD8*2000/(HH!AD8*365)</f>
        <v>3.258202567760343</v>
      </c>
      <c r="AE8" s="7">
        <f>Recovered!AE8*2000/(HH!AE8*365)</f>
        <v>1.601483268230339</v>
      </c>
      <c r="AF8" s="7">
        <f>Recovered!AF8*2000/(HH!AF8*365)</f>
        <v>1.9941871535374656</v>
      </c>
      <c r="AG8" s="7">
        <f>Recovered!AG8*2000/(HH!AG8*365)</f>
        <v>1.4330355057859019</v>
      </c>
    </row>
    <row r="9" spans="1:33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>
        <f>Recovered!P9*2000/(HH!P9*365)</f>
        <v>3.7684632506838236</v>
      </c>
      <c r="Q9" s="7">
        <f>Recovered!Q9*2000/(HH!Q9*365)</f>
        <v>3.6050985038925378</v>
      </c>
      <c r="R9" s="7">
        <f>Recovered!R9*2000/(HH!R9*365)</f>
        <v>3.5319892889547879</v>
      </c>
      <c r="S9" s="7">
        <f>Recovered!S9*2000/(HH!S9*365)</f>
        <v>3.2531873323545968</v>
      </c>
      <c r="T9" s="7">
        <f>Recovered!T9*2000/(HH!T9*365)</f>
        <v>4.0318972933624506</v>
      </c>
      <c r="U9" s="7">
        <f>Recovered!U9*2000/(HH!U9*365)</f>
        <v>3.2956493150684927</v>
      </c>
      <c r="V9" s="7">
        <f>Recovered!V9*2000/(HH!V9*365)</f>
        <v>3.3166491043203377</v>
      </c>
      <c r="W9" s="7">
        <f>Recovered!W9*2000/(HH!W9*365)</f>
        <v>3.581628748537756</v>
      </c>
      <c r="X9" s="7">
        <f>Recovered!X9*2000/(HH!X9*365)</f>
        <v>3.0795220797409075</v>
      </c>
      <c r="Y9" s="7">
        <f>Recovered!Y9*2000/(HH!Y9*365)</f>
        <v>2.8614581370939525</v>
      </c>
      <c r="Z9" s="7">
        <f>Recovered!Z9*2000/(HH!Z9*365)</f>
        <v>3.5244971967846417</v>
      </c>
      <c r="AA9" s="7">
        <f>Recovered!AA9*2000/(HH!AA9*365)</f>
        <v>3.7033749139052574</v>
      </c>
      <c r="AB9" s="7">
        <f>Recovered!AB9*2000/(HH!AB9*365)</f>
        <v>3.5574557193962133</v>
      </c>
      <c r="AC9" s="7">
        <f>Recovered!AC9*2000/(HH!AC9*365)</f>
        <v>3.217744629942985</v>
      </c>
      <c r="AD9" s="7">
        <f>Recovered!AD9*2000/(HH!AD9*365)</f>
        <v>3.3375154696368363</v>
      </c>
      <c r="AE9" s="7">
        <f>Recovered!AE9*2000/(HH!AE9*365)</f>
        <v>2.5703611457036115</v>
      </c>
      <c r="AF9" s="7">
        <f>Recovered!AF9*2000/(HH!AF9*365)</f>
        <v>3.4154967084940027</v>
      </c>
      <c r="AG9" s="7">
        <f>Recovered!AG9*2000/(HH!AG9*365)</f>
        <v>2.3327904971740594</v>
      </c>
    </row>
    <row r="10" spans="1:33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7">
        <f>Recovered!P10*2000/(HH!P10*365)</f>
        <v>3.9012955293617932</v>
      </c>
      <c r="Q10" s="7">
        <f>Recovered!Q10*2000/(HH!Q10*365)</f>
        <v>3.6413811403363296</v>
      </c>
      <c r="R10" s="7">
        <f>Recovered!R10*2000/(HH!R10*365)</f>
        <v>4.5725722541437195</v>
      </c>
      <c r="S10" s="7">
        <f>Recovered!S10*2000/(HH!S10*365)</f>
        <v>3.4723608432577158</v>
      </c>
      <c r="T10" s="7">
        <f>Recovered!T10*2000/(HH!T10*365)</f>
        <v>4.2030339781696719</v>
      </c>
      <c r="U10" s="7">
        <f>Recovered!U10*2000/(HH!U10*365)</f>
        <v>3.4332332610957583</v>
      </c>
      <c r="V10" s="7">
        <f>Recovered!V10*2000/(HH!V10*365)</f>
        <v>3.4289917887746784</v>
      </c>
      <c r="W10" s="7">
        <f>Recovered!W10*2000/(HH!W10*365)</f>
        <v>2.713697965477591</v>
      </c>
      <c r="X10" s="7">
        <f>Recovered!X10*2000/(HH!X10*365)</f>
        <v>2.9585053139518656</v>
      </c>
      <c r="Y10" s="7">
        <f>Recovered!Y10*2000/(HH!Y10*365)</f>
        <v>3.2213791853328844</v>
      </c>
      <c r="Z10" s="7">
        <f>Recovered!Z10*2000/(HH!Z10*365)</f>
        <v>3.401639689424294</v>
      </c>
      <c r="AA10" s="7">
        <f>Recovered!AA10*2000/(HH!AA10*365)</f>
        <v>2.1711791403840905</v>
      </c>
      <c r="AB10" s="7">
        <f>Recovered!AB10*2000/(HH!AB10*365)</f>
        <v>3.2742185267159845</v>
      </c>
      <c r="AC10" s="7">
        <f>Recovered!AC10*2000/(HH!AC10*365)</f>
        <v>3.3010143063088688</v>
      </c>
      <c r="AD10" s="7">
        <f>Recovered!AD10*2000/(HH!AD10*365)</f>
        <v>3.5759189092911039</v>
      </c>
      <c r="AE10" s="7">
        <f>Recovered!AE10*2000/(HH!AE10*365)</f>
        <v>2.4843638625730615</v>
      </c>
      <c r="AF10" s="7">
        <f>Recovered!AF10*2000/(HH!AF10*365)</f>
        <v>2.9414164966482077</v>
      </c>
      <c r="AG10" s="7">
        <f>Recovered!AG10*2000/(HH!AG10*365)</f>
        <v>2.3773885247280657</v>
      </c>
    </row>
    <row r="11" spans="1:33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7">
        <f>Recovered!P11*2000/(HH!P11*365)</f>
        <v>3.9375191258797906</v>
      </c>
      <c r="Q11" s="7">
        <f>Recovered!Q11*2000/(HH!Q11*365)</f>
        <v>4.410465340626109</v>
      </c>
      <c r="R11" s="7">
        <f>Recovered!R11*2000/(HH!R11*365)</f>
        <v>4.3987045958141584</v>
      </c>
      <c r="S11" s="7">
        <f>Recovered!S11*2000/(HH!S11*365)</f>
        <v>3.9163060195285953</v>
      </c>
      <c r="T11" s="7">
        <f>Recovered!T11*2000/(HH!T11*365)</f>
        <v>5.0778818984942236</v>
      </c>
      <c r="U11" s="7">
        <f>Recovered!U11*2000/(HH!U11*365)</f>
        <v>4.4196920601577681</v>
      </c>
      <c r="V11" s="7">
        <f>Recovered!V11*2000/(HH!V11*365)</f>
        <v>4.3329848358934493</v>
      </c>
      <c r="W11" s="7">
        <f>Recovered!W11*2000/(HH!W11*365)</f>
        <v>4.7103456592716988</v>
      </c>
      <c r="X11" s="7">
        <f>Recovered!X11*2000/(HH!X11*365)</f>
        <v>4.2953232020547949</v>
      </c>
      <c r="Y11" s="7">
        <f>Recovered!Y11*2000/(HH!Y11*365)</f>
        <v>3.8300320624687023</v>
      </c>
      <c r="Z11" s="7">
        <f>Recovered!Z11*2000/(HH!Z11*365)</f>
        <v>3.739502739075673</v>
      </c>
      <c r="AA11" s="7">
        <f>Recovered!AA11*2000/(HH!AA11*365)</f>
        <v>3.7351568455259914</v>
      </c>
      <c r="AB11" s="7">
        <f>Recovered!AB11*2000/(HH!AB11*365)</f>
        <v>3.6109357540034104</v>
      </c>
      <c r="AC11" s="7">
        <f>Recovered!AC11*2000/(HH!AC11*365)</f>
        <v>3.2758954837227146</v>
      </c>
      <c r="AD11" s="7">
        <f>Recovered!AD11*2000/(HH!AD11*365)</f>
        <v>3.5811824308260243</v>
      </c>
      <c r="AE11" s="7">
        <f>Recovered!AE11*2000/(HH!AE11*365)</f>
        <v>2.4347441955140559</v>
      </c>
      <c r="AF11" s="7">
        <f>Recovered!AF11*2000/(HH!AF11*365)</f>
        <v>3.2185945179543261</v>
      </c>
      <c r="AG11" s="7">
        <f>Recovered!AG11*2000/(HH!AG11*365)</f>
        <v>2.3285855699693521</v>
      </c>
    </row>
    <row r="12" spans="1:33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">
        <f>Recovered!P12*2000/(HH!P12*365)</f>
        <v>4.9289944368008616</v>
      </c>
      <c r="Q12" s="7">
        <f>Recovered!Q12*2000/(HH!Q12*365)</f>
        <v>3.1670521259562356</v>
      </c>
      <c r="R12" s="7">
        <f>Recovered!R12*2000/(HH!R12*365)</f>
        <v>3.2523768557121748</v>
      </c>
      <c r="S12" s="7">
        <f>Recovered!S12*2000/(HH!S12*365)</f>
        <v>2.2106694346573881</v>
      </c>
      <c r="T12" s="7">
        <f>Recovered!T12*2000/(HH!T12*365)</f>
        <v>3.189397815821406</v>
      </c>
      <c r="U12" s="7">
        <f>Recovered!U12*2000/(HH!U12*365)</f>
        <v>2.8951182665430841</v>
      </c>
      <c r="V12" s="7">
        <f>Recovered!V12*2000/(HH!V12*365)</f>
        <v>2.6165624247378139</v>
      </c>
      <c r="W12" s="7">
        <f>Recovered!W12*2000/(HH!W12*365)</f>
        <v>3.0964298993198081</v>
      </c>
      <c r="X12" s="7">
        <f>Recovered!X12*2000/(HH!X12*365)</f>
        <v>2.6730272659634995</v>
      </c>
      <c r="Y12" s="7">
        <f>Recovered!Y12*2000/(HH!Y12*365)</f>
        <v>2.6561664559716496</v>
      </c>
      <c r="Z12" s="7">
        <f>Recovered!Z12*2000/(HH!Z12*365)</f>
        <v>2.9957372842776144</v>
      </c>
      <c r="AA12" s="7">
        <f>Recovered!AA12*2000/(HH!AA12*365)</f>
        <v>2.8786359661906151</v>
      </c>
      <c r="AB12" s="7">
        <f>Recovered!AB12*2000/(HH!AB12*365)</f>
        <v>3.0461511643109285</v>
      </c>
      <c r="AC12" s="7">
        <f>Recovered!AC12*2000/(HH!AC12*365)</f>
        <v>2.6681772925464338</v>
      </c>
      <c r="AD12" s="7">
        <f>Recovered!AD12*2000/(HH!AD12*365)</f>
        <v>2.7854615543470778</v>
      </c>
      <c r="AE12" s="7">
        <f>Recovered!AE12*2000/(HH!AE12*365)</f>
        <v>2.0456529359607942</v>
      </c>
      <c r="AF12" s="7">
        <f>Recovered!AF12*2000/(HH!AF12*365)</f>
        <v>2.424115082226113</v>
      </c>
      <c r="AG12" s="7">
        <f>Recovered!AG12*2000/(HH!AG12*365)</f>
        <v>1.7604080033542056</v>
      </c>
    </row>
    <row r="13" spans="1:33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7">
        <f>Recovered!P13*2000/(HH!P13*365)</f>
        <v>3.3238985560903371</v>
      </c>
      <c r="Q13" s="7">
        <f>Recovered!Q13*2000/(HH!Q13*365)</f>
        <v>3.1632339293876481</v>
      </c>
      <c r="R13" s="7">
        <f>Recovered!R13*2000/(HH!R13*365)</f>
        <v>3.40877172786923</v>
      </c>
      <c r="S13" s="7">
        <f>Recovered!S13*2000/(HH!S13*365)</f>
        <v>2.8073151143847088</v>
      </c>
      <c r="T13" s="7">
        <f>Recovered!T13*2000/(HH!T13*365)</f>
        <v>3.7111234343276953</v>
      </c>
      <c r="U13" s="7">
        <f>Recovered!U13*2000/(HH!U13*365)</f>
        <v>2.325519701786082</v>
      </c>
      <c r="V13" s="7">
        <f>Recovered!V13*2000/(HH!V13*365)</f>
        <v>2.5149660050694997</v>
      </c>
      <c r="W13" s="7">
        <f>Recovered!W13*2000/(HH!W13*365)</f>
        <v>2.5361773775862226</v>
      </c>
      <c r="X13" s="7">
        <f>Recovered!X13*2000/(HH!X13*365)</f>
        <v>2.3027429298500155</v>
      </c>
      <c r="Y13" s="7">
        <f>Recovered!Y13*2000/(HH!Y13*365)</f>
        <v>2.0500299705563982</v>
      </c>
      <c r="Z13" s="7">
        <f>Recovered!Z13*2000/(HH!Z13*365)</f>
        <v>2.5253584862596727</v>
      </c>
      <c r="AA13" s="7">
        <f>Recovered!AA13*2000/(HH!AA13*365)</f>
        <v>2.4143505117042374</v>
      </c>
      <c r="AB13" s="7">
        <f>Recovered!AB13*2000/(HH!AB13*365)</f>
        <v>2.6921571579105823</v>
      </c>
      <c r="AC13" s="7">
        <f>Recovered!AC13*2000/(HH!AC13*365)</f>
        <v>2.6475931810091367</v>
      </c>
      <c r="AD13" s="7">
        <f>Recovered!AD13*2000/(HH!AD13*365)</f>
        <v>2.5651816595690446</v>
      </c>
      <c r="AE13" s="7">
        <f>Recovered!AE13*2000/(HH!AE13*365)</f>
        <v>1.2595539164032314</v>
      </c>
      <c r="AF13" s="7">
        <f>Recovered!AF13*2000/(HH!AF13*365)</f>
        <v>1.4693744979875611</v>
      </c>
      <c r="AG13" s="7">
        <f>Recovered!AG13*2000/(HH!AG13*365)</f>
        <v>0.92789132361587667</v>
      </c>
    </row>
    <row r="14" spans="1:33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7">
        <f>Recovered!P14*2000/(HH!P14*365)</f>
        <v>3.5964992063655061</v>
      </c>
      <c r="Q14" s="7">
        <f>Recovered!Q14*2000/(HH!Q14*365)</f>
        <v>3.3454513523006675</v>
      </c>
      <c r="R14" s="7">
        <f>Recovered!R14*2000/(HH!R14*365)</f>
        <v>3.1992344452801031</v>
      </c>
      <c r="S14" s="7">
        <f>Recovered!S14*2000/(HH!S14*365)</f>
        <v>2.7136027864790311</v>
      </c>
      <c r="T14" s="7">
        <f>Recovered!T14*2000/(HH!T14*365)</f>
        <v>3.0161404328650292</v>
      </c>
      <c r="U14" s="7">
        <f>Recovered!U14*2000/(HH!U14*365)</f>
        <v>3.1626803623753634</v>
      </c>
      <c r="V14" s="7">
        <f>Recovered!V14*2000/(HH!V14*365)</f>
        <v>2.8980939893646536</v>
      </c>
      <c r="W14" s="7">
        <f>Recovered!W14*2000/(HH!W14*365)</f>
        <v>3.2283484324623979</v>
      </c>
      <c r="X14" s="7">
        <f>Recovered!X14*2000/(HH!X14*365)</f>
        <v>2.856173131090467</v>
      </c>
      <c r="Y14" s="7">
        <f>Recovered!Y14*2000/(HH!Y14*365)</f>
        <v>2.661248172669342</v>
      </c>
      <c r="Z14" s="7">
        <f>Recovered!Z14*2000/(HH!Z14*365)</f>
        <v>3.0353815401642028</v>
      </c>
      <c r="AA14" s="7">
        <f>Recovered!AA14*2000/(HH!AA14*365)</f>
        <v>2.8181773089996645</v>
      </c>
      <c r="AB14" s="7">
        <f>Recovered!AB14*2000/(HH!AB14*365)</f>
        <v>3.0381166574174139</v>
      </c>
      <c r="AC14" s="7">
        <f>Recovered!AC14*2000/(HH!AC14*365)</f>
        <v>2.8325893265133102</v>
      </c>
      <c r="AD14" s="7">
        <f>Recovered!AD14*2000/(HH!AD14*365)</f>
        <v>3.0239061182688012</v>
      </c>
      <c r="AE14" s="7">
        <f>Recovered!AE14*2000/(HH!AE14*365)</f>
        <v>1.2849343400716806</v>
      </c>
      <c r="AF14" s="7">
        <f>Recovered!AF14*2000/(HH!AF14*365)</f>
        <v>2.8720819653571832</v>
      </c>
      <c r="AG14" s="7">
        <f>Recovered!AG14*2000/(HH!AG14*365)</f>
        <v>2.0110449095528287</v>
      </c>
    </row>
    <row r="15" spans="1:33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7">
        <f>Recovered!P15*2000/(HH!P15*365)</f>
        <v>3.2483446291271383</v>
      </c>
      <c r="Q15" s="7">
        <f>Recovered!Q15*2000/(HH!Q15*365)</f>
        <v>3.0506660538260135</v>
      </c>
      <c r="R15" s="7">
        <f>Recovered!R15*2000/(HH!R15*365)</f>
        <v>3.4508083462830004</v>
      </c>
      <c r="S15" s="7">
        <f>Recovered!S15*2000/(HH!S15*365)</f>
        <v>3.063738389775625</v>
      </c>
      <c r="T15" s="7">
        <f>Recovered!T15*2000/(HH!T15*365)</f>
        <v>3.6614996395097332</v>
      </c>
      <c r="U15" s="7">
        <f>Recovered!U15*2000/(HH!U15*365)</f>
        <v>3.3162482794782728</v>
      </c>
      <c r="V15" s="7">
        <f>Recovered!V15*2000/(HH!V15*365)</f>
        <v>2.9355377859343244</v>
      </c>
      <c r="W15" s="7">
        <f>Recovered!W15*2000/(HH!W15*365)</f>
        <v>2.9476961394769612</v>
      </c>
      <c r="X15" s="7">
        <f>Recovered!X15*2000/(HH!X15*365)</f>
        <v>2.6758373205741628</v>
      </c>
      <c r="Y15" s="7">
        <f>Recovered!Y15*2000/(HH!Y15*365)</f>
        <v>2.2799268313157288</v>
      </c>
      <c r="Z15" s="7">
        <f>Recovered!Z15*2000/(HH!Z15*365)</f>
        <v>2.5907211902882725</v>
      </c>
      <c r="AA15" s="7">
        <f>Recovered!AA15*2000/(HH!AA15*365)</f>
        <v>2.6953334561910025</v>
      </c>
      <c r="AB15" s="7">
        <f>Recovered!AB15*2000/(HH!AB15*365)</f>
        <v>2.5810447663367633</v>
      </c>
      <c r="AC15" s="7">
        <f>Recovered!AC15*2000/(HH!AC15*365)</f>
        <v>2.3368599964135628</v>
      </c>
      <c r="AD15" s="7">
        <f>Recovered!AD15*2000/(HH!AD15*365)</f>
        <v>2.4723852078311483</v>
      </c>
      <c r="AE15" s="7">
        <f>Recovered!AE15*2000/(HH!AE15*365)</f>
        <v>1.7486646977504081</v>
      </c>
      <c r="AF15" s="7">
        <f>Recovered!AF15*2000/(HH!AF15*365)</f>
        <v>2.2495889626161989</v>
      </c>
      <c r="AG15" s="7">
        <f>Recovered!AG15*2000/(HH!AG15*365)</f>
        <v>1.5836432393415871</v>
      </c>
    </row>
    <row r="16" spans="1:33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7">
        <f>Recovered!P16*2000/(HH!P16*365)</f>
        <v>3.8426810488903156</v>
      </c>
      <c r="Q16" s="7">
        <f>Recovered!Q16*2000/(HH!Q16*365)</f>
        <v>3.5066454555713715</v>
      </c>
      <c r="R16" s="7">
        <f>Recovered!R16*2000/(HH!R16*365)</f>
        <v>3.6549823625131506</v>
      </c>
      <c r="S16" s="7">
        <f>Recovered!S16*2000/(HH!S16*365)</f>
        <v>3.1549105243444333</v>
      </c>
      <c r="T16" s="7">
        <f>Recovered!T16*2000/(HH!T16*365)</f>
        <v>3.8960648232259003</v>
      </c>
      <c r="U16" s="7">
        <f>Recovered!U16*2000/(HH!U16*365)</f>
        <v>3.2271211075178954</v>
      </c>
      <c r="V16" s="7">
        <f>Recovered!V16*2000/(HH!V16*365)</f>
        <v>2.8198114440941908</v>
      </c>
      <c r="W16" s="7">
        <f>Recovered!W16*2000/(HH!W16*365)</f>
        <v>3.4878775112944704</v>
      </c>
      <c r="X16" s="7">
        <f>Recovered!X16*2000/(HH!X16*365)</f>
        <v>2.9974632166412993</v>
      </c>
      <c r="Y16" s="7">
        <f>Recovered!Y16*2000/(HH!Y16*365)</f>
        <v>2.7277453658231847</v>
      </c>
      <c r="Z16" s="7">
        <f>Recovered!Z16*2000/(HH!Z16*365)</f>
        <v>3.261880677036793</v>
      </c>
      <c r="AA16" s="7">
        <f>Recovered!AA16*2000/(HH!AA16*365)</f>
        <v>2.7221501537527599</v>
      </c>
      <c r="AB16" s="7">
        <f>Recovered!AB16*2000/(HH!AB16*365)</f>
        <v>3.2287873533321774</v>
      </c>
      <c r="AC16" s="7">
        <f>Recovered!AC16*2000/(HH!AC16*365)</f>
        <v>3.0906364278481981</v>
      </c>
      <c r="AD16" s="7">
        <f>Recovered!AD16*2000/(HH!AD16*365)</f>
        <v>3.2710295241619489</v>
      </c>
      <c r="AE16" s="7">
        <f>Recovered!AE16*2000/(HH!AE16*365)</f>
        <v>2.3218416277684666</v>
      </c>
      <c r="AF16" s="7">
        <f>Recovered!AF16*2000/(HH!AF16*365)</f>
        <v>2.9330623334335755</v>
      </c>
      <c r="AG16" s="7">
        <f>Recovered!AG16*2000/(HH!AG16*365)</f>
        <v>2.1971053778014427</v>
      </c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7">
        <f>Recovered!P17*2000/(HH!P17*365)</f>
        <v>3.1790166890213061</v>
      </c>
      <c r="Q17" s="7">
        <f>Recovered!Q17*2000/(HH!Q17*365)</f>
        <v>3.1923886850617627</v>
      </c>
      <c r="R17" s="7">
        <f>Recovered!R17*2000/(HH!R17*365)</f>
        <v>3.5513576948661236</v>
      </c>
      <c r="S17" s="7">
        <f>Recovered!S17*2000/(HH!S17*365)</f>
        <v>3.0606330602938918</v>
      </c>
      <c r="T17" s="7">
        <f>Recovered!T17*2000/(HH!T17*365)</f>
        <v>4.2608051768266177</v>
      </c>
      <c r="U17" s="7">
        <f>Recovered!U17*2000/(HH!U17*365)</f>
        <v>3.4440708481469482</v>
      </c>
      <c r="V17" s="7">
        <f>Recovered!V17*2000/(HH!V17*365)</f>
        <v>3.2541244410429053</v>
      </c>
      <c r="W17" s="7">
        <f>Recovered!W17*2000/(HH!W17*365)</f>
        <v>3.3553899970626713</v>
      </c>
      <c r="X17" s="7">
        <f>Recovered!X17*2000/(HH!X17*365)</f>
        <v>2.9492451611870369</v>
      </c>
      <c r="Y17" s="7">
        <f>Recovered!Y17*2000/(HH!Y17*365)</f>
        <v>2.6830757394804112</v>
      </c>
      <c r="Z17" s="7">
        <f>Recovered!Z17*2000/(HH!Z17*365)</f>
        <v>3.1598917607055022</v>
      </c>
      <c r="AA17" s="7">
        <f>Recovered!AA17*2000/(HH!AA17*365)</f>
        <v>2.8913518426969875</v>
      </c>
      <c r="AB17" s="7">
        <f>Recovered!AB17*2000/(HH!AB17*365)</f>
        <v>2.8018314357565015</v>
      </c>
      <c r="AC17" s="7">
        <f>Recovered!AC17*2000/(HH!AC17*365)</f>
        <v>2.6731087746268791</v>
      </c>
      <c r="AD17" s="7">
        <f>Recovered!AD17*2000/(HH!AD17*365)</f>
        <v>3.0634883780925111</v>
      </c>
      <c r="AE17" s="7">
        <f>Recovered!AE17*2000/(HH!AE17*365)</f>
        <v>2.0837299088478494</v>
      </c>
      <c r="AF17" s="7">
        <f>Recovered!AF17*2000/(HH!AF17*365)</f>
        <v>2.6479065087841498</v>
      </c>
      <c r="AG17" s="7">
        <f>Recovered!AG17*2000/(HH!AG17*365)</f>
        <v>1.9424636919302802</v>
      </c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7">
        <f>Recovered!P18*2000/(HH!P18*365)</f>
        <v>3.4102023806979682</v>
      </c>
      <c r="Q18" s="7">
        <f>Recovered!Q18*2000/(HH!Q18*365)</f>
        <v>3.2512090126782951</v>
      </c>
      <c r="R18" s="7">
        <f>Recovered!R18*2000/(HH!R18*365)</f>
        <v>3.0686773620926413</v>
      </c>
      <c r="S18" s="7">
        <f>Recovered!S18*2000/(HH!S18*365)</f>
        <v>2.7558616330230974</v>
      </c>
      <c r="T18" s="7">
        <f>Recovered!T18*2000/(HH!T18*365)</f>
        <v>3.403713519050759</v>
      </c>
      <c r="U18" s="7">
        <f>Recovered!U18*2000/(HH!U18*365)</f>
        <v>3.2764907028765884</v>
      </c>
      <c r="V18" s="7">
        <f>Recovered!V18*2000/(HH!V18*365)</f>
        <v>2.5236021742809149</v>
      </c>
      <c r="W18" s="7">
        <f>Recovered!W18*2000/(HH!W18*365)</f>
        <v>2.9582134223552439</v>
      </c>
      <c r="X18" s="7">
        <f>Recovered!X18*2000/(HH!X18*365)</f>
        <v>2.6749390830722604</v>
      </c>
      <c r="Y18" s="7">
        <f>Recovered!Y18*2000/(HH!Y18*365)</f>
        <v>2.5368543051687782</v>
      </c>
      <c r="Z18" s="7">
        <f>Recovered!Z18*2000/(HH!Z18*365)</f>
        <v>2.8748386681731004</v>
      </c>
      <c r="AA18" s="7">
        <f>Recovered!AA18*2000/(HH!AA18*365)</f>
        <v>3.0667996499012804</v>
      </c>
      <c r="AB18" s="7">
        <f>Recovered!AB18*2000/(HH!AB18*365)</f>
        <v>2.1067123692836276</v>
      </c>
      <c r="AC18" s="7">
        <f>Recovered!AC18*2000/(HH!AC18*365)</f>
        <v>2.049292446160869</v>
      </c>
      <c r="AD18" s="7">
        <f>Recovered!AD18*2000/(HH!AD18*365)</f>
        <v>2.6402881937214935</v>
      </c>
      <c r="AE18" s="7">
        <f>Recovered!AE18*2000/(HH!AE18*365)</f>
        <v>1.7769572971172121</v>
      </c>
      <c r="AF18" s="7">
        <f>Recovered!AF18*2000/(HH!AF18*365)</f>
        <v>2.1658609032106777</v>
      </c>
      <c r="AG18" s="7">
        <f>Recovered!AG18*2000/(HH!AG18*365)</f>
        <v>1.7977352535633235</v>
      </c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7">
        <f>Recovered!P19*2000/(HH!P19*365)</f>
        <v>2.7247873515335876</v>
      </c>
      <c r="Q19" s="7">
        <f>Recovered!Q19*2000/(HH!Q19*365)</f>
        <v>2.5429277390160085</v>
      </c>
      <c r="R19" s="7">
        <f>Recovered!R19*2000/(HH!R19*365)</f>
        <v>2.724178729225593</v>
      </c>
      <c r="S19" s="7">
        <f>Recovered!S19*2000/(HH!S19*365)</f>
        <v>2.3736913725845956</v>
      </c>
      <c r="T19" s="7">
        <f>Recovered!T19*2000/(HH!T19*365)</f>
        <v>3.1119340147941585</v>
      </c>
      <c r="U19" s="7">
        <f>Recovered!U19*2000/(HH!U19*365)</f>
        <v>2.7327927690834763</v>
      </c>
      <c r="V19" s="7">
        <f>Recovered!V19*2000/(HH!V19*365)</f>
        <v>2.4615844733753556</v>
      </c>
      <c r="W19" s="7">
        <f>Recovered!W19*2000/(HH!W19*365)</f>
        <v>2.4148301577897673</v>
      </c>
      <c r="X19" s="7">
        <f>Recovered!X19*2000/(HH!X19*365)</f>
        <v>2.2498155866606933</v>
      </c>
      <c r="Y19" s="7">
        <f>Recovered!Y19*2000/(HH!Y19*365)</f>
        <v>1.9402038969549193</v>
      </c>
      <c r="Z19" s="7">
        <f>Recovered!Z19*2000/(HH!Z19*365)</f>
        <v>2.2774407232234797</v>
      </c>
      <c r="AA19" s="7">
        <f>Recovered!AA19*2000/(HH!AA19*365)</f>
        <v>2.7356390433563904</v>
      </c>
      <c r="AB19" s="7">
        <f>Recovered!AB19*2000/(HH!AB19*365)</f>
        <v>2.1635796196179924</v>
      </c>
      <c r="AC19" s="7">
        <f>Recovered!AC19*2000/(HH!AC19*365)</f>
        <v>2.0762733646687543</v>
      </c>
      <c r="AD19" s="7">
        <f>Recovered!AD19*2000/(HH!AD19*365)</f>
        <v>2.2431386301369862</v>
      </c>
      <c r="AE19" s="7">
        <f>Recovered!AE19*2000/(HH!AE19*365)</f>
        <v>1.5926790501474668</v>
      </c>
      <c r="AF19" s="7">
        <f>Recovered!AF19*2000/(HH!AF19*365)</f>
        <v>1.9566785135088507</v>
      </c>
      <c r="AG19" s="7">
        <f>Recovered!AG19*2000/(HH!AG19*365)</f>
        <v>1.3447337671017288</v>
      </c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7">
        <f>Recovered!P20*2000/(HH!P20*365)</f>
        <v>3.0426194453725359</v>
      </c>
      <c r="Q20" s="7">
        <f>Recovered!Q20*2000/(HH!Q20*365)</f>
        <v>2.8230376962303771</v>
      </c>
      <c r="R20" s="7">
        <f>Recovered!R20*2000/(HH!R20*365)</f>
        <v>3.189863812452574</v>
      </c>
      <c r="S20" s="7">
        <f>Recovered!S20*2000/(HH!S20*365)</f>
        <v>2.8669941557836442</v>
      </c>
      <c r="T20" s="7">
        <f>Recovered!T20*2000/(HH!T20*365)</f>
        <v>3.7920440909075794</v>
      </c>
      <c r="U20" s="7">
        <f>Recovered!U20*2000/(HH!U20*365)</f>
        <v>3.3476020747439819</v>
      </c>
      <c r="V20" s="7">
        <f>Recovered!V20*2000/(HH!V20*365)</f>
        <v>3.3095704261168151</v>
      </c>
      <c r="W20" s="7">
        <f>Recovered!W20*2000/(HH!W20*365)</f>
        <v>3.4247308067637197</v>
      </c>
      <c r="X20" s="7">
        <f>Recovered!X20*2000/(HH!X20*365)</f>
        <v>3.008741538297532</v>
      </c>
      <c r="Y20" s="7">
        <f>Recovered!Y20*2000/(HH!Y20*365)</f>
        <v>2.7169022764314112</v>
      </c>
      <c r="Z20" s="7">
        <f>Recovered!Z20*2000/(HH!Z20*365)</f>
        <v>3.1175300268033665</v>
      </c>
      <c r="AA20" s="7">
        <f>Recovered!AA20*2000/(HH!AA20*365)</f>
        <v>2.9113862588006798</v>
      </c>
      <c r="AB20" s="7">
        <f>Recovered!AB20*2000/(HH!AB20*365)</f>
        <v>3.2038780114227237</v>
      </c>
      <c r="AC20" s="7">
        <f>Recovered!AC20*2000/(HH!AC20*365)</f>
        <v>2.8538207851211226</v>
      </c>
      <c r="AD20" s="7">
        <f>Recovered!AD20*2000/(HH!AD20*365)</f>
        <v>2.9638957168991684</v>
      </c>
      <c r="AE20" s="7">
        <f>Recovered!AE20*2000/(HH!AE20*365)</f>
        <v>2.1030412284883524</v>
      </c>
      <c r="AF20" s="7">
        <f>Recovered!AF20*2000/(HH!AF20*365)</f>
        <v>2.5676553284547148</v>
      </c>
      <c r="AG20" s="7">
        <f>Recovered!AG20*2000/(HH!AG20*365)</f>
        <v>1.795990737176858</v>
      </c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7">
        <f>Recovered!P21*2000/(HH!P21*365)</f>
        <v>3.6645716356971394</v>
      </c>
      <c r="Q21" s="7">
        <f>Recovered!Q21*2000/(HH!Q21*365)</f>
        <v>3.4322375339734221</v>
      </c>
      <c r="R21" s="7">
        <f>Recovered!R21*2000/(HH!R21*365)</f>
        <v>4.1734319480262876</v>
      </c>
      <c r="S21" s="7">
        <f>Recovered!S21*2000/(HH!S21*365)</f>
        <v>3.4336856356579388</v>
      </c>
      <c r="T21" s="7">
        <f>Recovered!T21*2000/(HH!T21*365)</f>
        <v>4.3859268749384057</v>
      </c>
      <c r="U21" s="7">
        <f>Recovered!U21*2000/(HH!U21*365)</f>
        <v>3.8941997250089115</v>
      </c>
      <c r="V21" s="7">
        <f>Recovered!V21*2000/(HH!V21*365)</f>
        <v>3.5226056211503329</v>
      </c>
      <c r="W21" s="7">
        <f>Recovered!W21*2000/(HH!W21*365)</f>
        <v>3.7705217899003398</v>
      </c>
      <c r="X21" s="7">
        <f>Recovered!X21*2000/(HH!X21*365)</f>
        <v>3.1553477214993699</v>
      </c>
      <c r="Y21" s="7">
        <f>Recovered!Y21*2000/(HH!Y21*365)</f>
        <v>2.7375027064408437</v>
      </c>
      <c r="Z21" s="7">
        <f>Recovered!Z21*2000/(HH!Z21*365)</f>
        <v>3.3446126619247707</v>
      </c>
      <c r="AA21" s="7">
        <f>Recovered!AA21*2000/(HH!AA21*365)</f>
        <v>2.9103228484580672</v>
      </c>
      <c r="AB21" s="7">
        <f>Recovered!AB21*2000/(HH!AB21*365)</f>
        <v>3.3687200687103767</v>
      </c>
      <c r="AC21" s="7">
        <f>Recovered!AC21*2000/(HH!AC21*365)</f>
        <v>2.8024808238499146</v>
      </c>
      <c r="AD21" s="7">
        <f>Recovered!AD21*2000/(HH!AD21*365)</f>
        <v>3.0320910180862737</v>
      </c>
      <c r="AE21" s="7">
        <f>Recovered!AE21*2000/(HH!AE21*365)</f>
        <v>1.4308295849519526</v>
      </c>
      <c r="AF21" s="7">
        <f>Recovered!AF21*2000/(HH!AF21*365)</f>
        <v>1.9156047203275952</v>
      </c>
      <c r="AG21" s="7">
        <f>Recovered!AG21*2000/(HH!AG21*365)</f>
        <v>0.91486507961732833</v>
      </c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7">
        <f>Recovered!P22*2000/(HH!P22*365)</f>
        <v>3.2883471124253218</v>
      </c>
      <c r="Q22" s="7">
        <f>Recovered!Q22*2000/(HH!Q22*365)</f>
        <v>3.2911364989983212</v>
      </c>
      <c r="R22" s="7">
        <f>Recovered!R22*2000/(HH!R22*365)</f>
        <v>3.7591830110538753</v>
      </c>
      <c r="S22" s="7">
        <f>Recovered!S22*2000/(HH!S22*365)</f>
        <v>3.0094283041047909</v>
      </c>
      <c r="T22" s="7">
        <f>Recovered!T22*2000/(HH!T22*365)</f>
        <v>4.203361354622313</v>
      </c>
      <c r="U22" s="7">
        <f>Recovered!U22*2000/(HH!U22*365)</f>
        <v>3.39335322810676</v>
      </c>
      <c r="V22" s="7">
        <f>Recovered!V22*2000/(HH!V22*365)</f>
        <v>3.0024519648691586</v>
      </c>
      <c r="W22" s="7">
        <f>Recovered!W22*2000/(HH!W22*365)</f>
        <v>3.4243701503975474</v>
      </c>
      <c r="X22" s="7">
        <f>Recovered!X22*2000/(HH!X22*365)</f>
        <v>3.0463166970016284</v>
      </c>
      <c r="Y22" s="7">
        <f>Recovered!Y22*2000/(HH!Y22*365)</f>
        <v>2.7068152459365464</v>
      </c>
      <c r="Z22" s="7">
        <f>Recovered!Z22*2000/(HH!Z22*365)</f>
        <v>3.0385101709700426</v>
      </c>
      <c r="AA22" s="7">
        <f>Recovered!AA22*2000/(HH!AA22*365)</f>
        <v>2.5924627728697973</v>
      </c>
      <c r="AB22" s="7">
        <f>Recovered!AB22*2000/(HH!AB22*365)</f>
        <v>2.8779988088147705</v>
      </c>
      <c r="AC22" s="7">
        <f>Recovered!AC22*2000/(HH!AC22*365)</f>
        <v>2.5349871179377441</v>
      </c>
      <c r="AD22" s="7">
        <f>Recovered!AD22*2000/(HH!AD22*365)</f>
        <v>3.0257062114832429</v>
      </c>
      <c r="AE22" s="7">
        <f>Recovered!AE22*2000/(HH!AE22*365)</f>
        <v>2.1836833336176551</v>
      </c>
      <c r="AF22" s="7">
        <f>Recovered!AF22*2000/(HH!AF22*365)</f>
        <v>2.6314518734307786</v>
      </c>
      <c r="AG22" s="7">
        <f>Recovered!AG22*2000/(HH!AG22*365)</f>
        <v>1.4188109725007647</v>
      </c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7">
        <f>Recovered!P23*2000/(HH!P23*365)</f>
        <v>3.4115153066334303</v>
      </c>
      <c r="Q23" s="7">
        <f>Recovered!Q23*2000/(HH!Q23*365)</f>
        <v>2.9095291927117968</v>
      </c>
      <c r="R23" s="7">
        <f>Recovered!R23*2000/(HH!R23*365)</f>
        <v>3.5156460929028261</v>
      </c>
      <c r="S23" s="7">
        <f>Recovered!S23*2000/(HH!S23*365)</f>
        <v>2.5270268776189369</v>
      </c>
      <c r="T23" s="7">
        <f>Recovered!T23*2000/(HH!T23*365)</f>
        <v>3.326960164007803</v>
      </c>
      <c r="U23" s="7">
        <f>Recovered!U23*2000/(HH!U23*365)</f>
        <v>2.9865776633308836</v>
      </c>
      <c r="V23" s="7">
        <f>Recovered!V23*2000/(HH!V23*365)</f>
        <v>2.9117036652195178</v>
      </c>
      <c r="W23" s="7">
        <f>Recovered!W23*2000/(HH!W23*365)</f>
        <v>3.1076384003090123</v>
      </c>
      <c r="X23" s="7">
        <f>Recovered!X23*2000/(HH!X23*365)</f>
        <v>2.7066660779530429</v>
      </c>
      <c r="Y23" s="7">
        <f>Recovered!Y23*2000/(HH!Y23*365)</f>
        <v>2.4416989747566125</v>
      </c>
      <c r="Z23" s="7">
        <f>Recovered!Z23*2000/(HH!Z23*365)</f>
        <v>2.8054201058958026</v>
      </c>
      <c r="AA23" s="7">
        <f>Recovered!AA23*2000/(HH!AA23*365)</f>
        <v>2.9080651958934411</v>
      </c>
      <c r="AB23" s="7">
        <f>Recovered!AB23*2000/(HH!AB23*365)</f>
        <v>2.8949075397436181</v>
      </c>
      <c r="AC23" s="7">
        <f>Recovered!AC23*2000/(HH!AC23*365)</f>
        <v>2.310623486603061</v>
      </c>
      <c r="AD23" s="7">
        <f>Recovered!AD23*2000/(HH!AD23*365)</f>
        <v>2.4456391146945324</v>
      </c>
      <c r="AE23" s="7">
        <f>Recovered!AE23*2000/(HH!AE23*365)</f>
        <v>2.1923012583409229</v>
      </c>
      <c r="AF23" s="7">
        <f>Recovered!AF23*2000/(HH!AF23*365)</f>
        <v>2.4891700678827893</v>
      </c>
      <c r="AG23" s="7">
        <f>Recovered!AG23*2000/(HH!AG23*365)</f>
        <v>1.9450676449382927</v>
      </c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7">
        <f>Recovered!P24*2000/(HH!P24*365)</f>
        <v>2.7409876619561526</v>
      </c>
      <c r="Q24" s="7">
        <f>Recovered!Q24*2000/(HH!Q24*365)</f>
        <v>2.6534203594432135</v>
      </c>
      <c r="R24" s="7">
        <f>Recovered!R24*2000/(HH!R24*365)</f>
        <v>2.8265226977079378</v>
      </c>
      <c r="S24" s="7">
        <f>Recovered!S24*2000/(HH!S24*365)</f>
        <v>2.3209480205996269</v>
      </c>
      <c r="T24" s="7">
        <f>Recovered!T24*2000/(HH!T24*365)</f>
        <v>3.1343241948492184</v>
      </c>
      <c r="U24" s="7">
        <f>Recovered!U24*2000/(HH!U24*365)</f>
        <v>2.3700754426108119</v>
      </c>
      <c r="V24" s="7">
        <f>Recovered!V24*2000/(HH!V24*365)</f>
        <v>2.2597531581943486</v>
      </c>
      <c r="W24" s="7">
        <f>Recovered!W24*2000/(HH!W24*365)</f>
        <v>2.3315612809579971</v>
      </c>
      <c r="X24" s="7">
        <f>Recovered!X24*2000/(HH!X24*365)</f>
        <v>2.1683905618248747</v>
      </c>
      <c r="Y24" s="7">
        <f>Recovered!Y24*2000/(HH!Y24*365)</f>
        <v>2.1052009321889389</v>
      </c>
      <c r="Z24" s="7">
        <f>Recovered!Z24*2000/(HH!Z24*365)</f>
        <v>2.5014303905165964</v>
      </c>
      <c r="AA24" s="7">
        <f>Recovered!AA24*2000/(HH!AA24*365)</f>
        <v>2.4575402679512268</v>
      </c>
      <c r="AB24" s="7">
        <f>Recovered!AB24*2000/(HH!AB24*365)</f>
        <v>2.640850326215181</v>
      </c>
      <c r="AC24" s="7">
        <f>Recovered!AC24*2000/(HH!AC24*365)</f>
        <v>2.392136013483706</v>
      </c>
      <c r="AD24" s="7">
        <f>Recovered!AD24*2000/(HH!AD24*365)</f>
        <v>2.6393223260455412</v>
      </c>
      <c r="AE24" s="7">
        <f>Recovered!AE24*2000/(HH!AE24*365)</f>
        <v>1.8143454150013099</v>
      </c>
      <c r="AF24" s="7">
        <f>Recovered!AF24*2000/(HH!AF24*365)</f>
        <v>2.3003467288125958</v>
      </c>
      <c r="AG24" s="7">
        <f>Recovered!AG24*2000/(HH!AG24*365)</f>
        <v>1.6953120117270728</v>
      </c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7">
        <f>Recovered!P25*2000/(HH!P25*365)</f>
        <v>1.9340640684188746</v>
      </c>
      <c r="Q25" s="7">
        <f>Recovered!Q25*2000/(HH!Q25*365)</f>
        <v>1.8373691952967695</v>
      </c>
      <c r="R25" s="7">
        <f>Recovered!R25*2000/(HH!R25*365)</f>
        <v>1.7982750627875108</v>
      </c>
      <c r="S25" s="7">
        <f>Recovered!S25*2000/(HH!S25*365)</f>
        <v>1.9439113576741922</v>
      </c>
      <c r="T25" s="7">
        <f>Recovered!T25*2000/(HH!T25*365)</f>
        <v>2.0537434747573839</v>
      </c>
      <c r="U25" s="7">
        <f>Recovered!U25*2000/(HH!U25*365)</f>
        <v>2.4844598324050384</v>
      </c>
      <c r="V25" s="7">
        <f>Recovered!V25*2000/(HH!V25*365)</f>
        <v>2.4036035313805852</v>
      </c>
      <c r="W25" s="7">
        <f>Recovered!W25*2000/(HH!W25*365)</f>
        <v>2.4073286668404901</v>
      </c>
      <c r="X25" s="7">
        <f>Recovered!X25*2000/(HH!X25*365)</f>
        <v>2.058897105176261</v>
      </c>
      <c r="Y25" s="7">
        <f>Recovered!Y25*2000/(HH!Y25*365)</f>
        <v>1.9286126365337035</v>
      </c>
      <c r="Z25" s="7">
        <f>Recovered!Z25*2000/(HH!Z25*365)</f>
        <v>2.5518949249239835</v>
      </c>
      <c r="AA25" s="7">
        <f>Recovered!AA25*2000/(HH!AA25*365)</f>
        <v>2.698774963918118</v>
      </c>
      <c r="AB25" s="7">
        <f>Recovered!AB25*2000/(HH!AB25*365)</f>
        <v>2.2827924053916533</v>
      </c>
      <c r="AC25" s="7">
        <f>Recovered!AC25*2000/(HH!AC25*365)</f>
        <v>2.3290334922668241</v>
      </c>
      <c r="AD25" s="7">
        <f>Recovered!AD25*2000/(HH!AD25*365)</f>
        <v>2.4366243773349936</v>
      </c>
      <c r="AE25" s="7">
        <f>Recovered!AE25*2000/(HH!AE25*365)</f>
        <v>1.1463340018355488</v>
      </c>
      <c r="AF25" s="7">
        <f>Recovered!AF25*2000/(HH!AF25*365)</f>
        <v>1.5845544365424085</v>
      </c>
      <c r="AG25" s="7">
        <f>Recovered!AG25*2000/(HH!AG25*365)</f>
        <v>1.0314083562119649</v>
      </c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7">
        <f>Recovered!P26*2000/(HH!P26*365)</f>
        <v>1.8908397341593417</v>
      </c>
      <c r="Q26" s="7">
        <f>Recovered!Q26*2000/(HH!Q26*365)</f>
        <v>1.7256090083461375</v>
      </c>
      <c r="R26" s="7">
        <f>Recovered!R26*2000/(HH!R26*365)</f>
        <v>2.1333821396894228</v>
      </c>
      <c r="S26" s="7">
        <f>Recovered!S26*2000/(HH!S26*365)</f>
        <v>1.7126948928909429</v>
      </c>
      <c r="T26" s="7">
        <f>Recovered!T26*2000/(HH!T26*365)</f>
        <v>2.2039115365571873</v>
      </c>
      <c r="U26" s="7">
        <f>Recovered!U26*2000/(HH!U26*365)</f>
        <v>2.0394603360822603</v>
      </c>
      <c r="V26" s="7">
        <f>Recovered!V26*2000/(HH!V26*365)</f>
        <v>1.9312597798336399</v>
      </c>
      <c r="W26" s="7">
        <f>Recovered!W26*2000/(HH!W26*365)</f>
        <v>2.1428826086360333</v>
      </c>
      <c r="X26" s="7">
        <f>Recovered!X26*2000/(HH!X26*365)</f>
        <v>1.8348744864731179</v>
      </c>
      <c r="Y26" s="7">
        <f>Recovered!Y26*2000/(HH!Y26*365)</f>
        <v>1.5452636028586149</v>
      </c>
      <c r="Z26" s="7">
        <f>Recovered!Z26*2000/(HH!Z26*365)</f>
        <v>1.8015806111696526</v>
      </c>
      <c r="AA26" s="7">
        <f>Recovered!AA26*2000/(HH!AA26*365)</f>
        <v>1.9215814945451564</v>
      </c>
      <c r="AB26" s="7">
        <f>Recovered!AB26*2000/(HH!AB26*365)</f>
        <v>1.6919378849752114</v>
      </c>
      <c r="AC26" s="7">
        <f>Recovered!AC26*2000/(HH!AC26*365)</f>
        <v>1.6534895070766231</v>
      </c>
      <c r="AD26" s="7">
        <f>Recovered!AD26*2000/(HH!AD26*365)</f>
        <v>1.9227362630776299</v>
      </c>
      <c r="AE26" s="7">
        <f>Recovered!AE26*2000/(HH!AE26*365)</f>
        <v>1.022839946886948</v>
      </c>
      <c r="AF26" s="7">
        <f>Recovered!AF26*2000/(HH!AF26*365)</f>
        <v>1.2705929407059295</v>
      </c>
      <c r="AG26" s="7">
        <f>Recovered!AG26*2000/(HH!AG26*365)</f>
        <v>0.9613802468149687</v>
      </c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7">
        <f>Recovered!P27*2000/(HH!P27*365)</f>
        <v>2.2403694340759128</v>
      </c>
      <c r="Q27" s="7">
        <f>Recovered!Q27*2000/(HH!Q27*365)</f>
        <v>2.6125504160459285</v>
      </c>
      <c r="R27" s="7">
        <f>Recovered!R27*2000/(HH!R27*365)</f>
        <v>3.1598413842826245</v>
      </c>
      <c r="S27" s="7">
        <f>Recovered!S27*2000/(HH!S27*365)</f>
        <v>2.5093595352506632</v>
      </c>
      <c r="T27" s="7">
        <f>Recovered!T27*2000/(HH!T27*365)</f>
        <v>2.9082147159876848</v>
      </c>
      <c r="U27" s="7">
        <f>Recovered!U27*2000/(HH!U27*365)</f>
        <v>2.7536652971007389</v>
      </c>
      <c r="V27" s="7">
        <f>Recovered!V27*2000/(HH!V27*365)</f>
        <v>2.9938512337691314</v>
      </c>
      <c r="W27" s="7">
        <f>Recovered!W27*2000/(HH!W27*365)</f>
        <v>2.8316718066413253</v>
      </c>
      <c r="X27" s="7">
        <f>Recovered!X27*2000/(HH!X27*365)</f>
        <v>2.4406840361715463</v>
      </c>
      <c r="Y27" s="7">
        <f>Recovered!Y27*2000/(HH!Y27*365)</f>
        <v>2.123321917808219</v>
      </c>
      <c r="Z27" s="7">
        <f>Recovered!Z27*2000/(HH!Z27*365)</f>
        <v>2.7714669618787657</v>
      </c>
      <c r="AA27" s="7">
        <f>Recovered!AA27*2000/(HH!AA27*365)</f>
        <v>4.2676727905225906</v>
      </c>
      <c r="AB27" s="7">
        <f>Recovered!AB27*2000/(HH!AB27*365)</f>
        <v>2.8262382772986783</v>
      </c>
      <c r="AC27" s="7">
        <f>Recovered!AC27*2000/(HH!AC27*365)</f>
        <v>2.0612913132431623</v>
      </c>
      <c r="AD27" s="7">
        <f>Recovered!AD27*2000/(HH!AD27*365)</f>
        <v>2.0130973072265834</v>
      </c>
      <c r="AE27" s="7">
        <f>Recovered!AE27*2000/(HH!AE27*365)</f>
        <v>1.659753211767885</v>
      </c>
      <c r="AF27" s="7">
        <f>Recovered!AF27*2000/(HH!AF27*365)</f>
        <v>1.9270932095334619</v>
      </c>
      <c r="AG27" s="7">
        <f>Recovered!AG27*2000/(HH!AG27*365)</f>
        <v>1.6778369895707328</v>
      </c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7">
        <f>Recovered!P28*2000/(HH!P28*365)</f>
        <v>2.646334567608486</v>
      </c>
      <c r="Q28" s="7">
        <f>Recovered!Q28*2000/(HH!Q28*365)</f>
        <v>2.5348421679571178</v>
      </c>
      <c r="R28" s="7">
        <f>Recovered!R28*2000/(HH!R28*365)</f>
        <v>2.8474456297331523</v>
      </c>
      <c r="S28" s="7">
        <f>Recovered!S28*2000/(HH!S28*365)</f>
        <v>2.5077414242046872</v>
      </c>
      <c r="T28" s="7">
        <f>Recovered!T28*2000/(HH!T28*365)</f>
        <v>3.0271169582711694</v>
      </c>
      <c r="U28" s="7">
        <f>Recovered!U28*2000/(HH!U28*365)</f>
        <v>2.4433046477817615</v>
      </c>
      <c r="V28" s="7">
        <f>Recovered!V28*2000/(HH!V28*365)</f>
        <v>2.3235223759337411</v>
      </c>
      <c r="W28" s="7">
        <f>Recovered!W28*2000/(HH!W28*365)</f>
        <v>2.6329390815454907</v>
      </c>
      <c r="X28" s="7">
        <f>Recovered!X28*2000/(HH!X28*365)</f>
        <v>2.315036856591477</v>
      </c>
      <c r="Y28" s="7">
        <f>Recovered!Y28*2000/(HH!Y28*365)</f>
        <v>2.3671371882948065</v>
      </c>
      <c r="Z28" s="7">
        <f>Recovered!Z28*2000/(HH!Z28*365)</f>
        <v>2.8519454841989971</v>
      </c>
      <c r="AA28" s="7">
        <f>Recovered!AA28*2000/(HH!AA28*365)</f>
        <v>2.4475246453636967</v>
      </c>
      <c r="AB28" s="7">
        <f>Recovered!AB28*2000/(HH!AB28*365)</f>
        <v>2.7944484261675839</v>
      </c>
      <c r="AC28" s="7">
        <f>Recovered!AC28*2000/(HH!AC28*365)</f>
        <v>2.6179195848183912</v>
      </c>
      <c r="AD28" s="7">
        <f>Recovered!AD28*2000/(HH!AD28*365)</f>
        <v>2.9103957673066345</v>
      </c>
      <c r="AE28" s="7">
        <f>Recovered!AE28*2000/(HH!AE28*365)</f>
        <v>1.7029913691216043</v>
      </c>
      <c r="AF28" s="7">
        <f>Recovered!AF28*2000/(HH!AF28*365)</f>
        <v>2.0381368470522707</v>
      </c>
      <c r="AG28" s="7">
        <f>Recovered!AG28*2000/(HH!AG28*365)</f>
        <v>1.8805883146204274</v>
      </c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7">
        <f>Recovered!P29*2000/(HH!P29*365)</f>
        <v>2.9565157366853381</v>
      </c>
      <c r="Q29" s="7">
        <f>Recovered!Q29*2000/(HH!Q29*365)</f>
        <v>2.6981962437240443</v>
      </c>
      <c r="R29" s="7">
        <f>Recovered!R29*2000/(HH!R29*365)</f>
        <v>2.7620364999330684</v>
      </c>
      <c r="S29" s="7">
        <f>Recovered!S29*2000/(HH!S29*365)</f>
        <v>2.3995918828512046</v>
      </c>
      <c r="T29" s="7">
        <f>Recovered!T29*2000/(HH!T29*365)</f>
        <v>2.8274984783099324</v>
      </c>
      <c r="U29" s="7">
        <f>Recovered!U29*2000/(HH!U29*365)</f>
        <v>2.2764930687185583</v>
      </c>
      <c r="V29" s="7">
        <f>Recovered!V29*2000/(HH!V29*365)</f>
        <v>2.3092875139738336</v>
      </c>
      <c r="W29" s="7">
        <f>Recovered!W29*2000/(HH!W29*365)</f>
        <v>2.9075120418132752</v>
      </c>
      <c r="X29" s="7">
        <f>Recovered!X29*2000/(HH!X29*365)</f>
        <v>2.0368210437181604</v>
      </c>
      <c r="Y29" s="7">
        <f>Recovered!Y29*2000/(HH!Y29*365)</f>
        <v>1.8747329094841709</v>
      </c>
      <c r="Z29" s="7">
        <f>Recovered!Z29*2000/(HH!Z29*365)</f>
        <v>2.3479714229533983</v>
      </c>
      <c r="AA29" s="7">
        <f>Recovered!AA29*2000/(HH!AA29*365)</f>
        <v>2.9051599196565281</v>
      </c>
      <c r="AB29" s="7">
        <f>Recovered!AB29*2000/(HH!AB29*365)</f>
        <v>2.3240702553282864</v>
      </c>
      <c r="AC29" s="7">
        <f>Recovered!AC29*2000/(HH!AC29*365)</f>
        <v>2.3754058594859853</v>
      </c>
      <c r="AD29" s="7">
        <f>Recovered!AD29*2000/(HH!AD29*365)</f>
        <v>2.2920723594066237</v>
      </c>
      <c r="AE29" s="7">
        <f>Recovered!AE29*2000/(HH!AE29*365)</f>
        <v>1.6816871811255996</v>
      </c>
      <c r="AF29" s="7">
        <f>Recovered!AF29*2000/(HH!AF29*365)</f>
        <v>1.7756639339672673</v>
      </c>
      <c r="AG29" s="7">
        <f>Recovered!AG29*2000/(HH!AG29*365)</f>
        <v>1.3115664887139349</v>
      </c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7">
        <f>Recovered!P30*2000/(HH!P30*365)</f>
        <v>2.7382565978652735</v>
      </c>
      <c r="Q30" s="7">
        <f>Recovered!Q30*2000/(HH!Q30*365)</f>
        <v>2.6272307575872254</v>
      </c>
      <c r="R30" s="7">
        <f>Recovered!R30*2000/(HH!R30*365)</f>
        <v>2.8590267650933012</v>
      </c>
      <c r="S30" s="7">
        <f>Recovered!S30*2000/(HH!S30*365)</f>
        <v>2.5868384527186046</v>
      </c>
      <c r="T30" s="7">
        <f>Recovered!T30*2000/(HH!T30*365)</f>
        <v>3.1345724458391167</v>
      </c>
      <c r="U30" s="7">
        <f>Recovered!U30*2000/(HH!U30*365)</f>
        <v>2.9586027095860268</v>
      </c>
      <c r="V30" s="7">
        <f>Recovered!V30*2000/(HH!V30*365)</f>
        <v>2.8975828457102981</v>
      </c>
      <c r="W30" s="7">
        <f>Recovered!W30*2000/(HH!W30*365)</f>
        <v>2.9676439709239246</v>
      </c>
      <c r="X30" s="7">
        <f>Recovered!X30*2000/(HH!X30*365)</f>
        <v>2.7880570392119526</v>
      </c>
      <c r="Y30" s="7">
        <f>Recovered!Y30*2000/(HH!Y30*365)</f>
        <v>2.3368704019821456</v>
      </c>
      <c r="Z30" s="7">
        <f>Recovered!Z30*2000/(HH!Z30*365)</f>
        <v>2.8060773687794107</v>
      </c>
      <c r="AA30" s="7">
        <f>Recovered!AA30*2000/(HH!AA30*365)</f>
        <v>2.9919853239703471</v>
      </c>
      <c r="AB30" s="7">
        <f>Recovered!AB30*2000/(HH!AB30*365)</f>
        <v>2.9297472082617904</v>
      </c>
      <c r="AC30" s="7">
        <f>Recovered!AC30*2000/(HH!AC30*365)</f>
        <v>2.863371390454462</v>
      </c>
      <c r="AD30" s="7">
        <f>Recovered!AD30*2000/(HH!AD30*365)</f>
        <v>2.836980747544847</v>
      </c>
      <c r="AE30" s="7">
        <f>Recovered!AE30*2000/(HH!AE30*365)</f>
        <v>2.1130155109378808</v>
      </c>
      <c r="AF30" s="7">
        <f>Recovered!AF30*2000/(HH!AF30*365)</f>
        <v>2.2323021134615479</v>
      </c>
      <c r="AG30" s="7">
        <f>Recovered!AG30*2000/(HH!AG30*365)</f>
        <v>1.6021311126997315</v>
      </c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>
        <f>Recovered!P31*2000/(HH!P31*365)</f>
        <v>1.8043126268986609</v>
      </c>
      <c r="Q31" s="7">
        <f>Recovered!Q31*2000/(HH!Q31*365)</f>
        <v>1.8987827477199226</v>
      </c>
      <c r="R31" s="7">
        <f>Recovered!R31*2000/(HH!R31*365)</f>
        <v>1.9061101262422777</v>
      </c>
      <c r="S31" s="7">
        <f>Recovered!S31*2000/(HH!S31*365)</f>
        <v>1.7358665068315293</v>
      </c>
      <c r="T31" s="7">
        <f>Recovered!T31*2000/(HH!T31*365)</f>
        <v>1.8864141987556993</v>
      </c>
      <c r="U31" s="7">
        <f>Recovered!U31*2000/(HH!U31*365)</f>
        <v>1.6259801119321349</v>
      </c>
      <c r="V31" s="7">
        <f>Recovered!V31*2000/(HH!V31*365)</f>
        <v>1.6098373705956741</v>
      </c>
      <c r="W31" s="7">
        <f>Recovered!W31*2000/(HH!W31*365)</f>
        <v>1.7763497594627766</v>
      </c>
      <c r="X31" s="7">
        <f>Recovered!X31*2000/(HH!X31*365)</f>
        <v>1.4860493883721995</v>
      </c>
      <c r="Y31" s="7">
        <f>Recovered!Y31*2000/(HH!Y31*365)</f>
        <v>1.3604017996436946</v>
      </c>
      <c r="Z31" s="7">
        <f>Recovered!Z31*2000/(HH!Z31*365)</f>
        <v>1.7254077013132529</v>
      </c>
      <c r="AA31" s="7">
        <f>Recovered!AA31*2000/(HH!AA31*365)</f>
        <v>2.2162429116331528</v>
      </c>
      <c r="AB31" s="7">
        <f>Recovered!AB31*2000/(HH!AB31*365)</f>
        <v>1.8188957946847499</v>
      </c>
      <c r="AC31" s="7">
        <f>Recovered!AC31*2000/(HH!AC31*365)</f>
        <v>1.7704040090892674</v>
      </c>
      <c r="AD31" s="7">
        <f>Recovered!AD31*2000/(HH!AD31*365)</f>
        <v>1.8978260943441752</v>
      </c>
      <c r="AE31" s="7">
        <f>Recovered!AE31*2000/(HH!AE31*365)</f>
        <v>1.6398567330379725</v>
      </c>
      <c r="AF31" s="7">
        <f>Recovered!AF31*2000/(HH!AF31*365)</f>
        <v>1.7451076320939338</v>
      </c>
      <c r="AG31" s="7">
        <f>Recovered!AG31*2000/(HH!AG31*365)</f>
        <v>1.4409316561531857</v>
      </c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7">
        <f>Recovered!P32*2000/(HH!P32*365)</f>
        <v>2.608592613870985</v>
      </c>
      <c r="Q32" s="7">
        <f>Recovered!Q32*2000/(HH!Q32*365)</f>
        <v>2.6233593918095099</v>
      </c>
      <c r="R32" s="7">
        <f>Recovered!R32*2000/(HH!R32*365)</f>
        <v>2.5358623112047769</v>
      </c>
      <c r="S32" s="7">
        <f>Recovered!S32*2000/(HH!S32*365)</f>
        <v>2.4160698143383632</v>
      </c>
      <c r="T32" s="7">
        <f>Recovered!T32*2000/(HH!T32*365)</f>
        <v>2.7213114754098364</v>
      </c>
      <c r="U32" s="7">
        <f>Recovered!U32*2000/(HH!U32*365)</f>
        <v>2.5321252200798723</v>
      </c>
      <c r="V32" s="7">
        <f>Recovered!V32*2000/(HH!V32*365)</f>
        <v>2.3384599548811562</v>
      </c>
      <c r="W32" s="7">
        <f>Recovered!W32*2000/(HH!W32*365)</f>
        <v>1.9975124591485751</v>
      </c>
      <c r="X32" s="7">
        <f>Recovered!X32*2000/(HH!X32*365)</f>
        <v>1.9930049548236666</v>
      </c>
      <c r="Y32" s="7">
        <f>Recovered!Y32*2000/(HH!Y32*365)</f>
        <v>2.0256178934458604</v>
      </c>
      <c r="Z32" s="7">
        <f>Recovered!Z32*2000/(HH!Z32*365)</f>
        <v>2.3373572972905676</v>
      </c>
      <c r="AA32" s="7">
        <f>Recovered!AA32*2000/(HH!AA32*365)</f>
        <v>3.1641531173985404</v>
      </c>
      <c r="AB32" s="7">
        <f>Recovered!AB32*2000/(HH!AB32*365)</f>
        <v>2.5168722879264869</v>
      </c>
      <c r="AC32" s="7">
        <f>Recovered!AC32*2000/(HH!AC32*365)</f>
        <v>2.2182704428943607</v>
      </c>
      <c r="AD32" s="7">
        <f>Recovered!AD32*2000/(HH!AD32*365)</f>
        <v>2.445242636676658</v>
      </c>
      <c r="AE32" s="7">
        <f>Recovered!AE32*2000/(HH!AE32*365)</f>
        <v>1.5368119850679998</v>
      </c>
      <c r="AF32" s="7">
        <f>Recovered!AF32*2000/(HH!AF32*365)</f>
        <v>1.5383602780863055</v>
      </c>
      <c r="AG32" s="7">
        <f>Recovered!AG32*2000/(HH!AG32*365)</f>
        <v>1.2699435938759065</v>
      </c>
    </row>
    <row r="33" spans="1:33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7">
        <f>Recovered!P33*2000/(HH!P33*365)</f>
        <v>2.8449049887225901</v>
      </c>
      <c r="Q33" s="7">
        <f>Recovered!Q33*2000/(HH!Q33*365)</f>
        <v>2.834929359728604</v>
      </c>
      <c r="R33" s="7">
        <f>Recovered!R33*2000/(HH!R33*365)</f>
        <v>3.1111792516739998</v>
      </c>
      <c r="S33" s="7">
        <f>Recovered!S33*2000/(HH!S33*365)</f>
        <v>2.6097186083412907</v>
      </c>
      <c r="T33" s="7">
        <f>Recovered!T33*2000/(HH!T33*365)</f>
        <v>3.7766374033391288</v>
      </c>
      <c r="U33" s="7">
        <f>Recovered!U33*2000/(HH!U33*365)</f>
        <v>2.7841326262008828</v>
      </c>
      <c r="V33" s="7">
        <f>Recovered!V33*2000/(HH!V33*365)</f>
        <v>2.6642003495123738</v>
      </c>
      <c r="W33" s="7">
        <f>Recovered!W33*2000/(HH!W33*365)</f>
        <v>3.0388063276469985</v>
      </c>
      <c r="X33" s="7">
        <f>Recovered!X33*2000/(HH!X33*365)</f>
        <v>2.3121064370193696</v>
      </c>
      <c r="Y33" s="7">
        <f>Recovered!Y33*2000/(HH!Y33*365)</f>
        <v>2.0451264878440694</v>
      </c>
      <c r="Z33" s="7">
        <f>Recovered!Z33*2000/(HH!Z33*365)</f>
        <v>2.6295295830682979</v>
      </c>
      <c r="AA33" s="7">
        <f>Recovered!AA33*2000/(HH!AA33*365)</f>
        <v>2.4075061756119469</v>
      </c>
      <c r="AB33" s="7">
        <f>Recovered!AB33*2000/(HH!AB33*365)</f>
        <v>2.8740013239790829</v>
      </c>
      <c r="AC33" s="7">
        <f>Recovered!AC33*2000/(HH!AC33*365)</f>
        <v>2.8384050153677056</v>
      </c>
      <c r="AD33" s="7">
        <f>Recovered!AD33*2000/(HH!AD33*365)</f>
        <v>2.9840519389555635</v>
      </c>
      <c r="AE33" s="7">
        <f>Recovered!AE33*2000/(HH!AE33*365)</f>
        <v>2.1824572529203614</v>
      </c>
      <c r="AF33" s="7">
        <f>Recovered!AF33*2000/(HH!AF33*365)</f>
        <v>2.9389555636373434</v>
      </c>
      <c r="AG33" s="7">
        <f>Recovered!AG33*2000/(HH!AG33*365)</f>
        <v>1.7706849987724036</v>
      </c>
    </row>
    <row r="34" spans="1:33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7">
        <f>Recovered!P34*2000/(HH!P34*365)</f>
        <v>2.1919974367247841</v>
      </c>
      <c r="Q34" s="7">
        <f>Recovered!Q34*2000/(HH!Q34*365)</f>
        <v>2.08761406219991</v>
      </c>
      <c r="R34" s="7">
        <f>Recovered!R34*2000/(HH!R34*365)</f>
        <v>2.4483707016150267</v>
      </c>
      <c r="S34" s="7">
        <f>Recovered!S34*2000/(HH!S34*365)</f>
        <v>2.001207604836567</v>
      </c>
      <c r="T34" s="7">
        <f>Recovered!T34*2000/(HH!T34*365)</f>
        <v>2.7204326759773232</v>
      </c>
      <c r="U34" s="7">
        <f>Recovered!U34*2000/(HH!U34*365)</f>
        <v>2.3532533153832031</v>
      </c>
      <c r="V34" s="7">
        <f>Recovered!V34*2000/(HH!V34*365)</f>
        <v>2.2475340504759762</v>
      </c>
      <c r="W34" s="7">
        <f>Recovered!W34*2000/(HH!W34*365)</f>
        <v>2.6099999560518765</v>
      </c>
      <c r="X34" s="7">
        <f>Recovered!X34*2000/(HH!X34*365)</f>
        <v>2.2331990588359125</v>
      </c>
      <c r="Y34" s="7">
        <f>Recovered!Y34*2000/(HH!Y34*365)</f>
        <v>1.8982090647149497</v>
      </c>
      <c r="Z34" s="7">
        <f>Recovered!Z34*2000/(HH!Z34*365)</f>
        <v>2.2304861981936224</v>
      </c>
      <c r="AA34" s="7">
        <f>Recovered!AA34*2000/(HH!AA34*365)</f>
        <v>2.1093879121503747</v>
      </c>
      <c r="AB34" s="7">
        <f>Recovered!AB34*2000/(HH!AB34*365)</f>
        <v>2.4703036231282831</v>
      </c>
      <c r="AC34" s="7">
        <f>Recovered!AC34*2000/(HH!AC34*365)</f>
        <v>2.2925382006549437</v>
      </c>
      <c r="AD34" s="7">
        <f>Recovered!AD34*2000/(HH!AD34*365)</f>
        <v>2.5702710758651381</v>
      </c>
      <c r="AE34" s="7">
        <f>Recovered!AE34*2000/(HH!AE34*365)</f>
        <v>2.1883482964308869</v>
      </c>
      <c r="AF34" s="7">
        <f>Recovered!AF34*2000/(HH!AF34*365)</f>
        <v>2.8966555218999908</v>
      </c>
      <c r="AG34" s="7">
        <f>Recovered!AG34*2000/(HH!AG34*365)</f>
        <v>2.0623929958235627</v>
      </c>
    </row>
    <row r="35" spans="1:33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7">
        <f>Recovered!P35*2000/(HH!P35*365)</f>
        <v>1.8670047900817135</v>
      </c>
      <c r="Q35" s="7">
        <f>Recovered!Q35*2000/(HH!Q35*365)</f>
        <v>1.8398739916949072</v>
      </c>
      <c r="R35" s="7">
        <f>Recovered!R35*2000/(HH!R35*365)</f>
        <v>1.9549012336335427</v>
      </c>
      <c r="S35" s="7">
        <f>Recovered!S35*2000/(HH!S35*365)</f>
        <v>1.5490429003202861</v>
      </c>
      <c r="T35" s="7">
        <f>Recovered!T35*2000/(HH!T35*365)</f>
        <v>2.0959259432418533</v>
      </c>
      <c r="U35" s="7">
        <f>Recovered!U35*2000/(HH!U35*365)</f>
        <v>1.8886531453107243</v>
      </c>
      <c r="V35" s="7">
        <f>Recovered!V35*2000/(HH!V35*365)</f>
        <v>1.6846889541500767</v>
      </c>
      <c r="W35" s="7">
        <f>Recovered!W35*2000/(HH!W35*365)</f>
        <v>3.8534118550761747</v>
      </c>
      <c r="X35" s="7">
        <f>Recovered!X35*2000/(HH!X35*365)</f>
        <v>1.4685955703495071</v>
      </c>
      <c r="Y35" s="7">
        <f>Recovered!Y35*2000/(HH!Y35*365)</f>
        <v>1.1974764540276699</v>
      </c>
      <c r="Z35" s="7">
        <f>Recovered!Z35*2000/(HH!Z35*365)</f>
        <v>1.4331731498185172</v>
      </c>
      <c r="AA35" s="7">
        <f>Recovered!AA35*2000/(HH!AA35*365)</f>
        <v>1.916296822865633</v>
      </c>
      <c r="AB35" s="7">
        <f>Recovered!AB35*2000/(HH!AB35*365)</f>
        <v>2.0618614774036614</v>
      </c>
      <c r="AC35" s="7">
        <f>Recovered!AC35*2000/(HH!AC35*365)</f>
        <v>2.0970682371015235</v>
      </c>
      <c r="AD35" s="7">
        <f>Recovered!AD35*2000/(HH!AD35*365)</f>
        <v>1.7283692316727601</v>
      </c>
      <c r="AE35" s="7">
        <f>Recovered!AE35*2000/(HH!AE35*365)</f>
        <v>1.2454672296812244</v>
      </c>
      <c r="AF35" s="7">
        <f>Recovered!AF35*2000/(HH!AF35*365)</f>
        <v>1.2229113998471399</v>
      </c>
      <c r="AG35" s="7">
        <f>Recovered!AG35*2000/(HH!AG35*365)</f>
        <v>0.70488046949958827</v>
      </c>
    </row>
    <row r="36" spans="1:33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7">
        <f>Recovered!P36*2000/(HH!P36*365)</f>
        <v>2.3537286385159493</v>
      </c>
      <c r="Q36" s="7">
        <f>Recovered!Q36*2000/(HH!Q36*365)</f>
        <v>2.2449823669121702</v>
      </c>
      <c r="R36" s="7">
        <f>Recovered!R36*2000/(HH!R36*365)</f>
        <v>2.0800936658470901</v>
      </c>
      <c r="S36" s="7">
        <f>Recovered!S36*2000/(HH!S36*365)</f>
        <v>1.7516851489454226</v>
      </c>
      <c r="T36" s="7">
        <f>Recovered!T36*2000/(HH!T36*365)</f>
        <v>2.2050437741629252</v>
      </c>
      <c r="U36" s="7">
        <f>Recovered!U36*2000/(HH!U36*365)</f>
        <v>1.8332205497741283</v>
      </c>
      <c r="V36" s="7">
        <f>Recovered!V36*2000/(HH!V36*365)</f>
        <v>1.7723884849451828</v>
      </c>
      <c r="W36" s="7">
        <f>Recovered!W36*2000/(HH!W36*365)</f>
        <v>2.1215346803050563</v>
      </c>
      <c r="X36" s="7">
        <f>Recovered!X36*2000/(HH!X36*365)</f>
        <v>1.8741665656443205</v>
      </c>
      <c r="Y36" s="7">
        <f>Recovered!Y36*2000/(HH!Y36*365)</f>
        <v>1.6322649712700181</v>
      </c>
      <c r="Z36" s="7">
        <f>Recovered!Z36*2000/(HH!Z36*365)</f>
        <v>1.7942901362037706</v>
      </c>
      <c r="AA36" s="7">
        <f>Recovered!AA36*2000/(HH!AA36*365)</f>
        <v>1.7485642824516512</v>
      </c>
      <c r="AB36" s="7">
        <f>Recovered!AB36*2000/(HH!AB36*365)</f>
        <v>1.7681593185219295</v>
      </c>
      <c r="AC36" s="7">
        <f>Recovered!AC36*2000/(HH!AC36*365)</f>
        <v>2.211294718414563</v>
      </c>
      <c r="AD36" s="7">
        <f>Recovered!AD36*2000/(HH!AD36*365)</f>
        <v>2.3133615254629829</v>
      </c>
      <c r="AE36" s="7">
        <f>Recovered!AE36*2000/(HH!AE36*365)</f>
        <v>2.0119617020184304</v>
      </c>
      <c r="AF36" s="7">
        <f>Recovered!AF36*2000/(HH!AF36*365)</f>
        <v>2.0352852441609119</v>
      </c>
      <c r="AG36" s="7">
        <f>Recovered!AG36*2000/(HH!AG36*365)</f>
        <v>1.5479367962528485</v>
      </c>
    </row>
    <row r="37" spans="1:33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7">
        <f>Recovered!P37*2000/(HH!P37*365)</f>
        <v>2.6193494142189717</v>
      </c>
      <c r="Q37" s="7">
        <f>Recovered!Q37*2000/(HH!Q37*365)</f>
        <v>2.6199724776380808</v>
      </c>
      <c r="R37" s="7">
        <f>Recovered!R37*2000/(HH!R37*365)</f>
        <v>2.5370046887928654</v>
      </c>
      <c r="S37" s="7">
        <f>Recovered!S37*2000/(HH!S37*365)</f>
        <v>2.0343683409436837</v>
      </c>
      <c r="T37" s="7">
        <f>Recovered!T37*2000/(HH!T37*365)</f>
        <v>2.4260735894348651</v>
      </c>
      <c r="U37" s="7">
        <f>Recovered!U37*2000/(HH!U37*365)</f>
        <v>2.3670025283972982</v>
      </c>
      <c r="V37" s="7">
        <f>Recovered!V37*2000/(HH!V37*365)</f>
        <v>2.0885351376659469</v>
      </c>
      <c r="W37" s="7">
        <f>Recovered!W37*2000/(HH!W37*365)</f>
        <v>2.6521150082793921</v>
      </c>
      <c r="X37" s="7">
        <f>Recovered!X37*2000/(HH!X37*365)</f>
        <v>2.1685592405671712</v>
      </c>
      <c r="Y37" s="7">
        <f>Recovered!Y37*2000/(HH!Y37*365)</f>
        <v>1.8722817007800814</v>
      </c>
      <c r="Z37" s="7">
        <f>Recovered!Z37*2000/(HH!Z37*365)</f>
        <v>2.4331483013048549</v>
      </c>
      <c r="AA37" s="7">
        <f>Recovered!AA37*2000/(HH!AA37*365)</f>
        <v>2.9935266968459238</v>
      </c>
      <c r="AB37" s="7">
        <f>Recovered!AB37*2000/(HH!AB37*365)</f>
        <v>2.4285556382500539</v>
      </c>
      <c r="AC37" s="7">
        <f>Recovered!AC37*2000/(HH!AC37*365)</f>
        <v>2.4871973184094429</v>
      </c>
      <c r="AD37" s="7">
        <f>Recovered!AD37*2000/(HH!AD37*365)</f>
        <v>2.3269710489929154</v>
      </c>
      <c r="AE37" s="7">
        <f>Recovered!AE37*2000/(HH!AE37*365)</f>
        <v>1.7614885417334498</v>
      </c>
      <c r="AF37" s="7">
        <f>Recovered!AF37*2000/(HH!AF37*365)</f>
        <v>2.0338470024964463</v>
      </c>
      <c r="AG37" s="7">
        <f>Recovered!AG37*2000/(HH!AG37*365)</f>
        <v>1.2336966509747374</v>
      </c>
    </row>
    <row r="38" spans="1:33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7">
        <f>Recovered!P38*2000/(HH!P38*365)</f>
        <v>2.4049572765495726</v>
      </c>
      <c r="Q38" s="7">
        <f>Recovered!Q38*2000/(HH!Q38*365)</f>
        <v>2.2495635240397527</v>
      </c>
      <c r="R38" s="7">
        <f>Recovered!R38*2000/(HH!R38*365)</f>
        <v>2.2609765730558968</v>
      </c>
      <c r="S38" s="7">
        <f>Recovered!S38*2000/(HH!S38*365)</f>
        <v>2.162436045552071</v>
      </c>
      <c r="T38" s="7">
        <f>Recovered!T38*2000/(HH!T38*365)</f>
        <v>2.402561276439406</v>
      </c>
      <c r="U38" s="7">
        <f>Recovered!U38*2000/(HH!U38*365)</f>
        <v>1.9890780649127808</v>
      </c>
      <c r="V38" s="7">
        <f>Recovered!V38*2000/(HH!V38*365)</f>
        <v>1.9032198594066863</v>
      </c>
      <c r="W38" s="7">
        <f>Recovered!W38*2000/(HH!W38*365)</f>
        <v>1.8102326250314602</v>
      </c>
      <c r="X38" s="7">
        <f>Recovered!X38*2000/(HH!X38*365)</f>
        <v>1.8110299724909467</v>
      </c>
      <c r="Y38" s="7">
        <f>Recovered!Y38*2000/(HH!Y38*365)</f>
        <v>1.7145833701893123</v>
      </c>
      <c r="Z38" s="7">
        <f>Recovered!Z38*2000/(HH!Z38*365)</f>
        <v>2.0027091014028433</v>
      </c>
      <c r="AA38" s="7">
        <f>Recovered!AA38*2000/(HH!AA38*365)</f>
        <v>3.1214770696843357</v>
      </c>
      <c r="AB38" s="7">
        <f>Recovered!AB38*2000/(HH!AB38*365)</f>
        <v>2.1976167380383433</v>
      </c>
      <c r="AC38" s="7">
        <f>Recovered!AC38*2000/(HH!AC38*365)</f>
        <v>2.3291315562502279</v>
      </c>
      <c r="AD38" s="7">
        <f>Recovered!AD38*2000/(HH!AD38*365)</f>
        <v>2.1958625807848113</v>
      </c>
      <c r="AE38" s="7">
        <f>Recovered!AE38*2000/(HH!AE38*365)</f>
        <v>1.4346662976799962</v>
      </c>
      <c r="AF38" s="7">
        <f>Recovered!AF38*2000/(HH!AF38*365)</f>
        <v>1.6917750838711154</v>
      </c>
      <c r="AG38" s="7">
        <f>Recovered!AG38*2000/(HH!AG38*365)</f>
        <v>1.3027122677487262</v>
      </c>
    </row>
    <row r="39" spans="1:33" ht="15" customHeight="1" x14ac:dyDescent="0.25">
      <c r="A39" s="3" t="s">
        <v>1</v>
      </c>
      <c r="B39" s="7">
        <f>Recovered!B39*2000/(HH!B39*365)</f>
        <v>0</v>
      </c>
      <c r="C39" s="7">
        <f>Recovered!C39*2000/(HH!C39*365)</f>
        <v>1.3439021146429047</v>
      </c>
      <c r="D39" s="7">
        <f>Recovered!D39*2000/(HH!D39*365)</f>
        <v>1.7327713382507903</v>
      </c>
      <c r="E39" s="7">
        <f>Recovered!E39*2000/(HH!E39*365)</f>
        <v>1.8676501580611169</v>
      </c>
      <c r="F39" s="7">
        <f>Recovered!F39*2000/(HH!F39*365)</f>
        <v>3.5523637312459231</v>
      </c>
      <c r="G39" s="7">
        <f>Recovered!G39*2000/(HH!G39*365)</f>
        <v>4.0272001739508596</v>
      </c>
      <c r="H39" s="7">
        <f>Recovered!H39*2000/(HH!H39*365)</f>
        <v>5.5174282571742816</v>
      </c>
      <c r="I39" s="7">
        <f>Recovered!I39*2000/(HH!I39*365)</f>
        <v>5.3489367593406447</v>
      </c>
      <c r="J39" s="7">
        <f>Recovered!J39*2000/(HH!J39*365)</f>
        <v>4.0653578048601418</v>
      </c>
      <c r="K39" s="7">
        <f>Recovered!K39*2000/(HH!K39*365)</f>
        <v>3.7173030373823801</v>
      </c>
      <c r="L39" s="7">
        <f>Recovered!L39*2000/(HH!L39*365)</f>
        <v>3.8854178275783302</v>
      </c>
      <c r="M39" s="7">
        <f>Recovered!M39*2000/(HH!M39*365)</f>
        <v>4.4718780398065707</v>
      </c>
      <c r="N39" s="7">
        <f>Recovered!N39*2000/(HH!N39*365)</f>
        <v>2.6686739517964173</v>
      </c>
      <c r="O39" s="7">
        <f>Recovered!O39*2000/(HH!O39*365)</f>
        <v>3.2148788001276456</v>
      </c>
      <c r="P39" s="7">
        <f>Recovered!P39*2000/(HH!P39*365)</f>
        <v>2.9343175153212324</v>
      </c>
      <c r="Q39" s="7">
        <f>Recovered!Q39*2000/(HH!Q39*365)</f>
        <v>2.7724014441785205</v>
      </c>
      <c r="R39" s="7">
        <f>Recovered!R39*2000/(HH!R39*365)</f>
        <v>2.967859605212356</v>
      </c>
      <c r="S39" s="7">
        <f>Recovered!S39*2000/(HH!S39*365)</f>
        <v>2.5356056531494047</v>
      </c>
      <c r="T39" s="7">
        <f>Recovered!T39*2000/(HH!T39*365)</f>
        <v>3.2282114340312051</v>
      </c>
      <c r="U39" s="7">
        <f>Recovered!U39*2000/(HH!U39*365)</f>
        <v>2.7797664970390277</v>
      </c>
      <c r="V39" s="7">
        <f>Recovered!V39*2000/(HH!V39*365)</f>
        <v>2.6185553605402943</v>
      </c>
      <c r="W39" s="7">
        <f>Recovered!W39*2000/(HH!W39*365)</f>
        <v>2.9120628466772676</v>
      </c>
      <c r="X39" s="7">
        <f>Recovered!X39*2000/(HH!X39*365)</f>
        <v>2.5152636786568094</v>
      </c>
      <c r="Y39" s="7">
        <f>Recovered!Y39*2000/(HH!Y39*365)</f>
        <v>2.2875781207168631</v>
      </c>
      <c r="Z39" s="7">
        <f>Recovered!Z39*2000/(HH!Z39*365)</f>
        <v>2.6877557566416774</v>
      </c>
      <c r="AA39" s="7">
        <f>Recovered!AA39*2000/(HH!AA39*365)</f>
        <v>2.7400536304634988</v>
      </c>
      <c r="AB39" s="7">
        <f>Recovered!AB39*2000/(HH!AB39*365)</f>
        <v>2.6790641432762232</v>
      </c>
      <c r="AC39" s="7">
        <f>Recovered!AC39*2000/(HH!AC39*365)</f>
        <v>2.5184815013812751</v>
      </c>
      <c r="AD39" s="7">
        <f>Recovered!AD39*2000/(HH!AD39*365)</f>
        <v>2.6632935159513531</v>
      </c>
      <c r="AE39" s="7">
        <f>Recovered!AE39*2000/(HH!AE39*365)</f>
        <v>1.8240730195916799</v>
      </c>
      <c r="AF39" s="7">
        <f>Recovered!AF39*2000/(HH!AF39*365)</f>
        <v>2.2347792873212931</v>
      </c>
      <c r="AG39" s="7">
        <f>Recovered!AG39*2000/(HH!AG39*365)</f>
        <v>1.6064610300620938</v>
      </c>
    </row>
    <row r="41" spans="1:33" ht="15" customHeight="1" x14ac:dyDescent="0.25">
      <c r="AF41" s="35" t="s">
        <v>29</v>
      </c>
    </row>
    <row r="42" spans="1:33" ht="15" customHeight="1" x14ac:dyDescent="0.25">
      <c r="AF42">
        <f>(P39-AF39)/P39</f>
        <v>0.23839895456008886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39"/>
  <sheetViews>
    <sheetView topLeftCell="W17" workbookViewId="0">
      <selection activeCell="AE39" sqref="AE39"/>
    </sheetView>
  </sheetViews>
  <sheetFormatPr defaultColWidth="15.140625" defaultRowHeight="15" customHeight="1" x14ac:dyDescent="0.25"/>
  <cols>
    <col min="1" max="41" width="7.5703125" customWidth="1"/>
  </cols>
  <sheetData>
    <row r="1" spans="1:33" ht="15" customHeight="1" x14ac:dyDescent="0.25">
      <c r="A1" t="s">
        <v>13</v>
      </c>
    </row>
    <row r="2" spans="1:33" ht="15" customHeight="1" x14ac:dyDescent="0.25">
      <c r="A2" t="s">
        <v>20</v>
      </c>
    </row>
    <row r="3" spans="1:33" ht="15" customHeight="1" x14ac:dyDescent="0.25"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2005</v>
      </c>
      <c r="Q3" s="3">
        <v>2006</v>
      </c>
      <c r="R3" s="3">
        <v>2007</v>
      </c>
      <c r="S3" s="3">
        <v>2008</v>
      </c>
      <c r="T3" s="3">
        <v>2009</v>
      </c>
      <c r="U3" s="3">
        <v>2010</v>
      </c>
      <c r="V3" s="3">
        <v>2011</v>
      </c>
      <c r="W3" s="3">
        <v>2012</v>
      </c>
      <c r="X3" s="3">
        <v>2013</v>
      </c>
      <c r="Y3" s="3">
        <v>2014</v>
      </c>
      <c r="Z3" s="29">
        <v>2015</v>
      </c>
      <c r="AA3" s="29">
        <v>2016</v>
      </c>
      <c r="AB3" s="29">
        <v>2017</v>
      </c>
      <c r="AC3" s="3">
        <v>2018</v>
      </c>
      <c r="AD3" s="3">
        <v>2019</v>
      </c>
      <c r="AE3" s="3">
        <v>2020</v>
      </c>
      <c r="AF3" s="3">
        <v>2021</v>
      </c>
      <c r="AG3" s="3"/>
    </row>
    <row r="4" spans="1:33" ht="1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8">
        <f>('wgen rate'!Q4/'wgen rate'!P4)-1</f>
        <v>-4.5801400493508004E-2</v>
      </c>
      <c r="Q4" s="8">
        <f>('wgen rate'!R4/'wgen rate'!Q4)-1</f>
        <v>-2.3201124817277652E-2</v>
      </c>
      <c r="R4" s="8">
        <f>('wgen rate'!S4/'wgen rate'!R4)-1</f>
        <v>-7.6104442416139562E-2</v>
      </c>
      <c r="S4" s="8">
        <f>('wgen rate'!T4/'wgen rate'!S4)-1</f>
        <v>0.10891537647336125</v>
      </c>
      <c r="T4" s="8">
        <f>('wgen rate'!U4/'wgen rate'!T4)-1</f>
        <v>-9.7770812416844377E-2</v>
      </c>
      <c r="U4" s="8">
        <f>('wgen rate'!V4/'wgen rate'!U4)-1</f>
        <v>-3.4269311438303474E-2</v>
      </c>
      <c r="V4" s="8">
        <f>('wgen rate'!W4/'wgen rate'!V4)-1</f>
        <v>3.0042540861277889E-2</v>
      </c>
      <c r="W4" s="8">
        <f>('wgen rate'!X4/'wgen rate'!W4)-1</f>
        <v>-5.0615307627012052E-2</v>
      </c>
      <c r="X4" s="8">
        <f>('wgen rate'!Y4/'wgen rate'!X4)-1</f>
        <v>-5.9302408096261416E-2</v>
      </c>
      <c r="Y4" s="8">
        <f>('wgen rate'!Z4/'wgen rate'!Y4)-1</f>
        <v>3.731918134741985E-2</v>
      </c>
      <c r="Z4" s="8">
        <f>('wgen rate'!AA4/'wgen rate'!Z4)-1</f>
        <v>5.1966072480364112E-2</v>
      </c>
      <c r="AA4" s="8">
        <f>('wgen rate'!AB4/'wgen rate'!AA4)-1</f>
        <v>-6.0947509753986884E-2</v>
      </c>
      <c r="AB4" s="8">
        <f>('wgen rate'!AC4/'wgen rate'!AB4)-1</f>
        <v>-3.2901520816167262E-2</v>
      </c>
      <c r="AC4" s="8">
        <f>('wgen rate'!AD4/'wgen rate'!AC4)-1</f>
        <v>6.6049810291007649E-2</v>
      </c>
      <c r="AD4" s="8">
        <f>('wgen rate'!AE4/'wgen rate'!AD4)-1</f>
        <v>-6.8994342093127492E-2</v>
      </c>
      <c r="AE4" s="8">
        <f>('wgen rate'!AF4/'wgen rate'!AE4)-1</f>
        <v>2.4523604350630501E-2</v>
      </c>
      <c r="AF4" s="8">
        <f>('wgen rate'!AG4/'wgen rate'!AF4)-1</f>
        <v>-4.2451529851487702E-2</v>
      </c>
      <c r="AG4" s="8"/>
    </row>
    <row r="5" spans="1:33" ht="1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8">
        <f>('wgen rate'!Q5/'wgen rate'!P5)-1</f>
        <v>-6.5557091650075394E-2</v>
      </c>
      <c r="Q5" s="8">
        <f>('wgen rate'!R5/'wgen rate'!Q5)-1</f>
        <v>-1.5254434058674882E-2</v>
      </c>
      <c r="R5" s="8">
        <f>('wgen rate'!S5/'wgen rate'!R5)-1</f>
        <v>-3.5881889780773224E-2</v>
      </c>
      <c r="S5" s="8">
        <f>('wgen rate'!T5/'wgen rate'!S5)-1</f>
        <v>3.33748221319079E-2</v>
      </c>
      <c r="T5" s="8">
        <f>('wgen rate'!U5/'wgen rate'!T5)-1</f>
        <v>-9.209087148680728E-2</v>
      </c>
      <c r="U5" s="8">
        <f>('wgen rate'!V5/'wgen rate'!U5)-1</f>
        <v>-4.3729364215214561E-2</v>
      </c>
      <c r="V5" s="8">
        <f>('wgen rate'!W5/'wgen rate'!V5)-1</f>
        <v>2.3189216286025882E-2</v>
      </c>
      <c r="W5" s="8">
        <f>('wgen rate'!X5/'wgen rate'!W5)-1</f>
        <v>-4.6709958117869932E-2</v>
      </c>
      <c r="X5" s="8">
        <f>('wgen rate'!Y5/'wgen rate'!X5)-1</f>
        <v>-3.1431673412386063E-2</v>
      </c>
      <c r="Y5" s="8">
        <f>('wgen rate'!Z5/'wgen rate'!Y5)-1</f>
        <v>-1.3404754887860415E-2</v>
      </c>
      <c r="Z5" s="8">
        <f>('wgen rate'!AA5/'wgen rate'!Z5)-1</f>
        <v>0.10141187613503888</v>
      </c>
      <c r="AA5" s="8">
        <f>('wgen rate'!AB5/'wgen rate'!AA5)-1</f>
        <v>-0.10259754081943906</v>
      </c>
      <c r="AB5" s="8">
        <f>('wgen rate'!AC5/'wgen rate'!AB5)-1</f>
        <v>-3.2890411596239177E-2</v>
      </c>
      <c r="AC5" s="8">
        <f>('wgen rate'!AD5/'wgen rate'!AC5)-1</f>
        <v>6.9144753124528169E-3</v>
      </c>
      <c r="AD5" s="8">
        <f>('wgen rate'!AE5/'wgen rate'!AD5)-1</f>
        <v>-2.0817196972044094E-2</v>
      </c>
      <c r="AE5" s="8">
        <f>('wgen rate'!AF5/'wgen rate'!AE5)-1</f>
        <v>0.29248237750171624</v>
      </c>
      <c r="AF5" s="8">
        <f>('wgen rate'!AG5/'wgen rate'!AF5)-1</f>
        <v>-1.6976016552090911E-2</v>
      </c>
      <c r="AG5" s="8"/>
    </row>
    <row r="6" spans="1:33" ht="1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8">
        <f>('wgen rate'!Q6/'wgen rate'!P6)-1</f>
        <v>-1.2074481820446126E-2</v>
      </c>
      <c r="Q6" s="8">
        <f>('wgen rate'!R6/'wgen rate'!Q6)-1</f>
        <v>1.7189352524023649E-2</v>
      </c>
      <c r="R6" s="8">
        <f>('wgen rate'!S6/'wgen rate'!R6)-1</f>
        <v>-6.4653884409752282E-2</v>
      </c>
      <c r="S6" s="8">
        <f>('wgen rate'!T6/'wgen rate'!S6)-1</f>
        <v>1.570392465311099E-2</v>
      </c>
      <c r="T6" s="8">
        <f>('wgen rate'!U6/'wgen rate'!T6)-1</f>
        <v>-9.8081819275374182E-2</v>
      </c>
      <c r="U6" s="8">
        <f>('wgen rate'!V6/'wgen rate'!U6)-1</f>
        <v>-2.1604138674783724E-2</v>
      </c>
      <c r="V6" s="8">
        <f>('wgen rate'!W6/'wgen rate'!V6)-1</f>
        <v>1.3421109999850023E-2</v>
      </c>
      <c r="W6" s="8">
        <f>('wgen rate'!X6/'wgen rate'!W6)-1</f>
        <v>-4.8236763080638623E-2</v>
      </c>
      <c r="X6" s="8">
        <f>('wgen rate'!Y6/'wgen rate'!X6)-1</f>
        <v>-3.9544670855196085E-2</v>
      </c>
      <c r="Y6" s="8">
        <f>('wgen rate'!Z6/'wgen rate'!Y6)-1</f>
        <v>2.1793847028692692E-3</v>
      </c>
      <c r="Z6" s="8">
        <f>('wgen rate'!AA6/'wgen rate'!Z6)-1</f>
        <v>7.6535150709202915E-2</v>
      </c>
      <c r="AA6" s="8">
        <f>('wgen rate'!AB6/'wgen rate'!AA6)-1</f>
        <v>-6.3035357433348871E-2</v>
      </c>
      <c r="AB6" s="8">
        <f>('wgen rate'!AC6/'wgen rate'!AB6)-1</f>
        <v>-3.4831835375663922E-2</v>
      </c>
      <c r="AC6" s="8">
        <f>('wgen rate'!AD6/'wgen rate'!AC6)-1</f>
        <v>4.0220920256244241E-2</v>
      </c>
      <c r="AD6" s="8">
        <f>('wgen rate'!AE6/'wgen rate'!AD6)-1</f>
        <v>-5.1967426785824222E-2</v>
      </c>
      <c r="AE6" s="8">
        <f>('wgen rate'!AF6/'wgen rate'!AE6)-1</f>
        <v>0.15670994659613191</v>
      </c>
      <c r="AF6" s="8">
        <f>('wgen rate'!AG6/'wgen rate'!AF6)-1</f>
        <v>-8.9711632184197865E-2</v>
      </c>
      <c r="AG6" s="8"/>
    </row>
    <row r="7" spans="1:33" ht="1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">
        <f>('wgen rate'!Q7/'wgen rate'!P7)-1</f>
        <v>-6.2446785015533135E-2</v>
      </c>
      <c r="Q7" s="8">
        <f>('wgen rate'!R7/'wgen rate'!Q7)-1</f>
        <v>1.6609145323710051E-2</v>
      </c>
      <c r="R7" s="8">
        <f>('wgen rate'!S7/'wgen rate'!R7)-1</f>
        <v>-7.6302797155200941E-2</v>
      </c>
      <c r="S7" s="8">
        <f>('wgen rate'!T7/'wgen rate'!S7)-1</f>
        <v>5.1140160379424149E-2</v>
      </c>
      <c r="T7" s="8">
        <f>('wgen rate'!U7/'wgen rate'!T7)-1</f>
        <v>-8.7571475710097491E-2</v>
      </c>
      <c r="U7" s="8">
        <f>('wgen rate'!V7/'wgen rate'!U7)-1</f>
        <v>2.1695081971431218E-3</v>
      </c>
      <c r="V7" s="8">
        <f>('wgen rate'!W7/'wgen rate'!V7)-1</f>
        <v>-1.8089261388787747E-2</v>
      </c>
      <c r="W7" s="8">
        <f>('wgen rate'!X7/'wgen rate'!W7)-1</f>
        <v>-6.847537646872659E-2</v>
      </c>
      <c r="X7" s="8">
        <f>('wgen rate'!Y7/'wgen rate'!X7)-1</f>
        <v>-3.6781751662783746E-2</v>
      </c>
      <c r="Y7" s="8">
        <f>('wgen rate'!Z7/'wgen rate'!Y7)-1</f>
        <v>4.3462705596506668E-2</v>
      </c>
      <c r="Z7" s="8">
        <f>('wgen rate'!AA7/'wgen rate'!Z7)-1</f>
        <v>-1.7643715030685847E-2</v>
      </c>
      <c r="AA7" s="8">
        <f>('wgen rate'!AB7/'wgen rate'!AA7)-1</f>
        <v>5.028547891124413E-2</v>
      </c>
      <c r="AB7" s="8">
        <f>('wgen rate'!AC7/'wgen rate'!AB7)-1</f>
        <v>-3.2638633326316779E-2</v>
      </c>
      <c r="AC7" s="8">
        <f>('wgen rate'!AD7/'wgen rate'!AC7)-1</f>
        <v>5.6907551836035131E-2</v>
      </c>
      <c r="AD7" s="8">
        <f>('wgen rate'!AE7/'wgen rate'!AD7)-1</f>
        <v>-6.8621834146056715E-2</v>
      </c>
      <c r="AE7" s="8">
        <f>('wgen rate'!AF7/'wgen rate'!AE7)-1</f>
        <v>0.12483149023799789</v>
      </c>
      <c r="AF7" s="8">
        <f>('wgen rate'!AG7/'wgen rate'!AF7)-1</f>
        <v>-6.5384868296951115E-2</v>
      </c>
      <c r="AG7" s="8"/>
    </row>
    <row r="8" spans="1:33" ht="1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>
        <f>('wgen rate'!Q8/'wgen rate'!P8)-1</f>
        <v>-1.7428680667130325E-2</v>
      </c>
      <c r="Q8" s="8">
        <f>('wgen rate'!R8/'wgen rate'!Q8)-1</f>
        <v>-1.2092859723621396E-2</v>
      </c>
      <c r="R8" s="8">
        <f>('wgen rate'!S8/'wgen rate'!R8)-1</f>
        <v>-0.10423135219278656</v>
      </c>
      <c r="S8" s="8">
        <f>('wgen rate'!T8/'wgen rate'!S8)-1</f>
        <v>2.9266680675630763E-2</v>
      </c>
      <c r="T8" s="8">
        <f>('wgen rate'!U8/'wgen rate'!T8)-1</f>
        <v>-7.8190697479955773E-2</v>
      </c>
      <c r="U8" s="8">
        <f>('wgen rate'!V8/'wgen rate'!U8)-1</f>
        <v>-1.6384289632509375E-2</v>
      </c>
      <c r="V8" s="8">
        <f>('wgen rate'!W8/'wgen rate'!V8)-1</f>
        <v>7.7673943079024088E-3</v>
      </c>
      <c r="W8" s="8">
        <f>('wgen rate'!X8/'wgen rate'!W8)-1</f>
        <v>-6.7707764368922008E-2</v>
      </c>
      <c r="X8" s="8">
        <f>('wgen rate'!Y8/'wgen rate'!X8)-1</f>
        <v>-7.3671440520197806E-2</v>
      </c>
      <c r="Y8" s="8">
        <f>('wgen rate'!Z8/'wgen rate'!Y8)-1</f>
        <v>3.3923494098916152E-2</v>
      </c>
      <c r="Z8" s="8">
        <f>('wgen rate'!AA8/'wgen rate'!Z8)-1</f>
        <v>-1.2706915518706619E-2</v>
      </c>
      <c r="AA8" s="8">
        <f>('wgen rate'!AB8/'wgen rate'!AA8)-1</f>
        <v>1.761822668544899E-2</v>
      </c>
      <c r="AB8" s="8">
        <f>('wgen rate'!AC8/'wgen rate'!AB8)-1</f>
        <v>-1.4438365572045808E-2</v>
      </c>
      <c r="AC8" s="8">
        <f>('wgen rate'!AD8/'wgen rate'!AC8)-1</f>
        <v>0.43554289593691053</v>
      </c>
      <c r="AD8" s="8">
        <f>('wgen rate'!AE8/'wgen rate'!AD8)-1</f>
        <v>-0.29458256064838606</v>
      </c>
      <c r="AE8" s="8">
        <f>('wgen rate'!AF8/'wgen rate'!AE8)-1</f>
        <v>0.19186600575671919</v>
      </c>
      <c r="AF8" s="8">
        <f>('wgen rate'!AG8/'wgen rate'!AF8)-1</f>
        <v>-6.1873980434978826E-2</v>
      </c>
      <c r="AG8" s="8"/>
    </row>
    <row r="9" spans="1:33" ht="1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8">
        <f>('wgen rate'!Q9/'wgen rate'!P9)-1</f>
        <v>-1.4907542825699394E-2</v>
      </c>
      <c r="Q9" s="8">
        <f>('wgen rate'!R9/'wgen rate'!Q9)-1</f>
        <v>9.3303833872031561E-3</v>
      </c>
      <c r="R9" s="8">
        <f>('wgen rate'!S9/'wgen rate'!R9)-1</f>
        <v>-7.8368673117937382E-2</v>
      </c>
      <c r="S9" s="8">
        <f>('wgen rate'!T9/'wgen rate'!S9)-1</f>
        <v>7.151667478728152E-2</v>
      </c>
      <c r="T9" s="8">
        <f>('wgen rate'!U9/'wgen rate'!T9)-1</f>
        <v>-9.5302704052406484E-2</v>
      </c>
      <c r="U9" s="8">
        <f>('wgen rate'!V9/'wgen rate'!U9)-1</f>
        <v>-2.7921835019105723E-3</v>
      </c>
      <c r="V9" s="8">
        <f>('wgen rate'!W9/'wgen rate'!V9)-1</f>
        <v>1.9211621261546075E-2</v>
      </c>
      <c r="W9" s="8">
        <f>('wgen rate'!X9/'wgen rate'!W9)-1</f>
        <v>-4.5329578537506188E-2</v>
      </c>
      <c r="X9" s="8">
        <f>('wgen rate'!Y9/'wgen rate'!X9)-1</f>
        <v>-5.5337582186773537E-2</v>
      </c>
      <c r="Y9" s="8">
        <f>('wgen rate'!Z9/'wgen rate'!Y9)-1</f>
        <v>4.8473822282681045E-2</v>
      </c>
      <c r="Z9" s="8">
        <f>('wgen rate'!AA9/'wgen rate'!Z9)-1</f>
        <v>4.3026150844799549E-2</v>
      </c>
      <c r="AA9" s="8">
        <f>('wgen rate'!AB9/'wgen rate'!AA9)-1</f>
        <v>-1.4460678008339389E-2</v>
      </c>
      <c r="AB9" s="8">
        <f>('wgen rate'!AC9/'wgen rate'!AB9)-1</f>
        <v>-9.9910424854163793E-3</v>
      </c>
      <c r="AC9" s="8">
        <f>('wgen rate'!AD9/'wgen rate'!AC9)-1</f>
        <v>4.0343025285103806E-2</v>
      </c>
      <c r="AD9" s="8">
        <f>('wgen rate'!AE9/'wgen rate'!AD9)-1</f>
        <v>-2.0104724210295966E-2</v>
      </c>
      <c r="AE9" s="8">
        <f>('wgen rate'!AF9/'wgen rate'!AE9)-1</f>
        <v>0.27283697385175665</v>
      </c>
      <c r="AF9" s="8">
        <f>('wgen rate'!AG9/'wgen rate'!AF9)-1</f>
        <v>-5.7685858686661873E-2</v>
      </c>
      <c r="AG9" s="8"/>
    </row>
    <row r="10" spans="1:33" ht="1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8">
        <f>('wgen rate'!Q10/'wgen rate'!P10)-1</f>
        <v>-5.5294960445782748E-2</v>
      </c>
      <c r="Q10" s="8">
        <f>('wgen rate'!R10/'wgen rate'!Q10)-1</f>
        <v>0.12484102274619846</v>
      </c>
      <c r="R10" s="8">
        <f>('wgen rate'!S10/'wgen rate'!R10)-1</f>
        <v>-0.12520721929124556</v>
      </c>
      <c r="S10" s="8">
        <f>('wgen rate'!T10/'wgen rate'!S10)-1</f>
        <v>4.1315188410544712E-2</v>
      </c>
      <c r="T10" s="8">
        <f>('wgen rate'!U10/'wgen rate'!T10)-1</f>
        <v>-5.4400709583971141E-2</v>
      </c>
      <c r="U10" s="8">
        <f>('wgen rate'!V10/'wgen rate'!U10)-1</f>
        <v>-1.2536041697471578E-2</v>
      </c>
      <c r="V10" s="8">
        <f>('wgen rate'!W10/'wgen rate'!V10)-1</f>
        <v>-5.0000180159978203E-2</v>
      </c>
      <c r="W10" s="8">
        <f>('wgen rate'!X10/'wgen rate'!W10)-1</f>
        <v>2.0681376387218231E-2</v>
      </c>
      <c r="X10" s="8">
        <f>('wgen rate'!Y10/'wgen rate'!X10)-1</f>
        <v>-4.8943123716168935E-2</v>
      </c>
      <c r="Y10" s="8">
        <f>('wgen rate'!Z10/'wgen rate'!Y10)-1</f>
        <v>1.6096696182286152E-3</v>
      </c>
      <c r="Z10" s="8">
        <f>('wgen rate'!AA10/'wgen rate'!Z10)-1</f>
        <v>-0.35777205954274893</v>
      </c>
      <c r="AA10" s="8">
        <f>('wgen rate'!AB10/'wgen rate'!AA10)-1</f>
        <v>0.58012559851944956</v>
      </c>
      <c r="AB10" s="8">
        <f>('wgen rate'!AC10/'wgen rate'!AB10)-1</f>
        <v>-1.3117882351213361E-2</v>
      </c>
      <c r="AC10" s="8">
        <f>('wgen rate'!AD10/'wgen rate'!AC10)-1</f>
        <v>3.4205940064665485E-2</v>
      </c>
      <c r="AD10" s="8">
        <f>('wgen rate'!AE10/'wgen rate'!AD10)-1</f>
        <v>-7.2275638866973857E-2</v>
      </c>
      <c r="AE10" s="8">
        <f>('wgen rate'!AF10/'wgen rate'!AE10)-1</f>
        <v>0.20511442585403938</v>
      </c>
      <c r="AF10" s="8">
        <f>('wgen rate'!AG10/'wgen rate'!AF10)-1</f>
        <v>-7.3442220065194297E-2</v>
      </c>
      <c r="AG10" s="8"/>
    </row>
    <row r="11" spans="1:33" ht="1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8">
        <f>('wgen rate'!Q11/'wgen rate'!P11)-1</f>
        <v>2.9846877288836726E-2</v>
      </c>
      <c r="Q11" s="8">
        <f>('wgen rate'!R11/'wgen rate'!Q11)-1</f>
        <v>-5.9780687275561517E-2</v>
      </c>
      <c r="R11" s="8">
        <f>('wgen rate'!S11/'wgen rate'!R11)-1</f>
        <v>-7.5365269025905346E-2</v>
      </c>
      <c r="S11" s="8">
        <f>('wgen rate'!T11/'wgen rate'!S11)-1</f>
        <v>3.0513020982310346E-2</v>
      </c>
      <c r="T11" s="8">
        <f>('wgen rate'!U11/'wgen rate'!T11)-1</f>
        <v>-0.14251472365960327</v>
      </c>
      <c r="U11" s="8">
        <f>('wgen rate'!V11/'wgen rate'!U11)-1</f>
        <v>-5.8131117162630308E-2</v>
      </c>
      <c r="V11" s="8">
        <f>('wgen rate'!W11/'wgen rate'!V11)-1</f>
        <v>4.0833573483601171E-2</v>
      </c>
      <c r="W11" s="8">
        <f>('wgen rate'!X11/'wgen rate'!W11)-1</f>
        <v>3.3069512682570856E-2</v>
      </c>
      <c r="X11" s="8">
        <f>('wgen rate'!Y11/'wgen rate'!X11)-1</f>
        <v>-9.43306976120728E-2</v>
      </c>
      <c r="Y11" s="8">
        <f>('wgen rate'!Z11/'wgen rate'!Y11)-1</f>
        <v>-1.9033494569681508E-2</v>
      </c>
      <c r="Z11" s="8">
        <f>('wgen rate'!AA11/'wgen rate'!Z11)-1</f>
        <v>7.6255010679786572E-3</v>
      </c>
      <c r="AA11" s="8">
        <f>('wgen rate'!AB11/'wgen rate'!AA11)-1</f>
        <v>3.4668681084198516E-2</v>
      </c>
      <c r="AB11" s="8">
        <f>('wgen rate'!AC11/'wgen rate'!AB11)-1</f>
        <v>-0.10187100305567398</v>
      </c>
      <c r="AC11" s="8">
        <f>('wgen rate'!AD11/'wgen rate'!AC11)-1</f>
        <v>6.4104126187583432E-2</v>
      </c>
      <c r="AD11" s="8">
        <f>('wgen rate'!AE11/'wgen rate'!AD11)-1</f>
        <v>-6.9340904395905678E-2</v>
      </c>
      <c r="AE11" s="8">
        <f>('wgen rate'!AF11/'wgen rate'!AE11)-1</f>
        <v>0.14924243601892351</v>
      </c>
      <c r="AF11" s="8">
        <f>('wgen rate'!AG11/'wgen rate'!AF11)-1</f>
        <v>-9.7623921233547462E-2</v>
      </c>
      <c r="AG11" s="8"/>
    </row>
    <row r="12" spans="1:33" ht="1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8">
        <f>('wgen rate'!Q12/'wgen rate'!P12)-1</f>
        <v>-0.16015812348401459</v>
      </c>
      <c r="Q12" s="8">
        <f>('wgen rate'!R12/'wgen rate'!Q12)-1</f>
        <v>-4.4519392860463247E-2</v>
      </c>
      <c r="R12" s="8">
        <f>('wgen rate'!S12/'wgen rate'!R12)-1</f>
        <v>-0.10103526986393174</v>
      </c>
      <c r="S12" s="8">
        <f>('wgen rate'!T12/'wgen rate'!S12)-1</f>
        <v>7.6475495362149815E-2</v>
      </c>
      <c r="T12" s="8">
        <f>('wgen rate'!U12/'wgen rate'!T12)-1</f>
        <v>-3.8539343751148314E-3</v>
      </c>
      <c r="U12" s="8">
        <f>('wgen rate'!V12/'wgen rate'!U12)-1</f>
        <v>-2.5407159779017197E-2</v>
      </c>
      <c r="V12" s="8">
        <f>('wgen rate'!W12/'wgen rate'!V12)-1</f>
        <v>4.6953771402787892E-2</v>
      </c>
      <c r="W12" s="8">
        <f>('wgen rate'!X12/'wgen rate'!W12)-1</f>
        <v>-3.4834133496636999E-2</v>
      </c>
      <c r="X12" s="8">
        <f>('wgen rate'!Y12/'wgen rate'!X12)-1</f>
        <v>-6.8208164607322486E-2</v>
      </c>
      <c r="Y12" s="8">
        <f>('wgen rate'!Z12/'wgen rate'!Y12)-1</f>
        <v>-2.5404024146603588E-2</v>
      </c>
      <c r="Z12" s="8">
        <f>('wgen rate'!AA12/'wgen rate'!Z12)-1</f>
        <v>1.5917835134850788E-2</v>
      </c>
      <c r="AA12" s="8">
        <f>('wgen rate'!AB12/'wgen rate'!AA12)-1</f>
        <v>1.8757833099629417E-2</v>
      </c>
      <c r="AB12" s="8">
        <f>('wgen rate'!AC12/'wgen rate'!AB12)-1</f>
        <v>-7.3356805998487595E-2</v>
      </c>
      <c r="AC12" s="8">
        <f>('wgen rate'!AD12/'wgen rate'!AC12)-1</f>
        <v>0.11299069764913683</v>
      </c>
      <c r="AD12" s="8">
        <f>('wgen rate'!AE12/'wgen rate'!AD12)-1</f>
        <v>-6.6061667920594314E-2</v>
      </c>
      <c r="AE12" s="8">
        <f>('wgen rate'!AF12/'wgen rate'!AE12)-1</f>
        <v>0.1338361142013369</v>
      </c>
      <c r="AF12" s="8">
        <f>('wgen rate'!AG12/'wgen rate'!AF12)-1</f>
        <v>-4.0531150154281548E-2</v>
      </c>
      <c r="AG12" s="8"/>
    </row>
    <row r="13" spans="1:33" ht="1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8">
        <f>('wgen rate'!Q13/'wgen rate'!P13)-1</f>
        <v>-2.9930102466765085E-2</v>
      </c>
      <c r="Q13" s="8">
        <f>('wgen rate'!R13/'wgen rate'!Q13)-1</f>
        <v>4.0303864608608464E-2</v>
      </c>
      <c r="R13" s="8">
        <f>('wgen rate'!S13/'wgen rate'!R13)-1</f>
        <v>-8.653629494711601E-2</v>
      </c>
      <c r="S13" s="8">
        <f>('wgen rate'!T13/'wgen rate'!S13)-1</f>
        <v>5.7168251900642675E-2</v>
      </c>
      <c r="T13" s="8">
        <f>('wgen rate'!U13/'wgen rate'!T13)-1</f>
        <v>-0.14539477390208566</v>
      </c>
      <c r="U13" s="8">
        <f>('wgen rate'!V13/'wgen rate'!U13)-1</f>
        <v>4.8515123389649695E-3</v>
      </c>
      <c r="V13" s="8">
        <f>('wgen rate'!W13/'wgen rate'!V13)-1</f>
        <v>1.5851205378639266E-2</v>
      </c>
      <c r="W13" s="8">
        <f>('wgen rate'!X13/'wgen rate'!W13)-1</f>
        <v>-3.842048064404946E-2</v>
      </c>
      <c r="X13" s="8">
        <f>('wgen rate'!Y13/'wgen rate'!X13)-1</f>
        <v>-5.2119853491948476E-2</v>
      </c>
      <c r="Y13" s="8">
        <f>('wgen rate'!Z13/'wgen rate'!Y13)-1</f>
        <v>1.6839109504803718E-2</v>
      </c>
      <c r="Z13" s="8">
        <f>('wgen rate'!AA13/'wgen rate'!Z13)-1</f>
        <v>1.3833525244620892E-2</v>
      </c>
      <c r="AA13" s="8">
        <f>('wgen rate'!AB13/'wgen rate'!AA13)-1</f>
        <v>5.8777830589123115E-2</v>
      </c>
      <c r="AB13" s="8">
        <f>('wgen rate'!AC13/'wgen rate'!AB13)-1</f>
        <v>-3.4740157312854181E-2</v>
      </c>
      <c r="AC13" s="8">
        <f>('wgen rate'!AD13/'wgen rate'!AC13)-1</f>
        <v>-2.5288205188801149E-2</v>
      </c>
      <c r="AD13" s="8">
        <f>('wgen rate'!AE13/'wgen rate'!AD13)-1</f>
        <v>-0.14250588975346667</v>
      </c>
      <c r="AE13" s="8">
        <f>('wgen rate'!AF13/'wgen rate'!AE13)-1</f>
        <v>-1.9799810696360276E-2</v>
      </c>
      <c r="AF13" s="8">
        <f>('wgen rate'!AG13/'wgen rate'!AF13)-1</f>
        <v>-9.1030916634486814E-2</v>
      </c>
      <c r="AG13" s="8"/>
    </row>
    <row r="14" spans="1:33" ht="15" customHeight="1" x14ac:dyDescent="0.2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8">
        <f>('wgen rate'!Q14/'wgen rate'!P14)-1</f>
        <v>-2.1292744804896624E-2</v>
      </c>
      <c r="Q14" s="8">
        <f>('wgen rate'!R14/'wgen rate'!Q14)-1</f>
        <v>-5.3146575255320849E-2</v>
      </c>
      <c r="R14" s="8">
        <f>('wgen rate'!S14/'wgen rate'!R14)-1</f>
        <v>-6.7975625551316199E-2</v>
      </c>
      <c r="S14" s="8">
        <f>('wgen rate'!T14/'wgen rate'!S14)-1</f>
        <v>-9.5556723701133772E-2</v>
      </c>
      <c r="T14" s="8">
        <f>('wgen rate'!U14/'wgen rate'!T14)-1</f>
        <v>1.5043454701693548E-2</v>
      </c>
      <c r="U14" s="8">
        <f>('wgen rate'!V14/'wgen rate'!U14)-1</f>
        <v>-3.642560301938258E-2</v>
      </c>
      <c r="V14" s="8">
        <f>('wgen rate'!W14/'wgen rate'!V14)-1</f>
        <v>2.1098817138124337E-2</v>
      </c>
      <c r="W14" s="8">
        <f>('wgen rate'!X14/'wgen rate'!W14)-1</f>
        <v>-3.0068417147538384E-2</v>
      </c>
      <c r="X14" s="8">
        <f>('wgen rate'!Y14/'wgen rate'!X14)-1</f>
        <v>-6.6831916055098195E-2</v>
      </c>
      <c r="Y14" s="8">
        <f>('wgen rate'!Z14/'wgen rate'!Y14)-1</f>
        <v>2.337429569229954E-2</v>
      </c>
      <c r="Z14" s="8">
        <f>('wgen rate'!AA14/'wgen rate'!Z14)-1</f>
        <v>1.354140975392637E-2</v>
      </c>
      <c r="AA14" s="8">
        <f>('wgen rate'!AB14/'wgen rate'!AA14)-1</f>
        <v>1.5655286290950698E-2</v>
      </c>
      <c r="AB14" s="8">
        <f>('wgen rate'!AC14/'wgen rate'!AB14)-1</f>
        <v>-4.8097295679967456E-2</v>
      </c>
      <c r="AC14" s="8">
        <f>('wgen rate'!AD14/'wgen rate'!AC14)-1</f>
        <v>1.9738084951732127E-2</v>
      </c>
      <c r="AD14" s="8">
        <f>('wgen rate'!AE14/'wgen rate'!AD14)-1</f>
        <v>-6.6229162129354813E-2</v>
      </c>
      <c r="AE14" s="8">
        <f>('wgen rate'!AF14/'wgen rate'!AE14)-1</f>
        <v>0.41754923267850019</v>
      </c>
      <c r="AF14" s="8">
        <f>('wgen rate'!AG14/'wgen rate'!AF14)-1</f>
        <v>-9.4578682984244877E-2</v>
      </c>
      <c r="AG14" s="8"/>
    </row>
    <row r="15" spans="1:33" ht="15" customHeight="1" x14ac:dyDescent="0.2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8">
        <f>('wgen rate'!Q15/'wgen rate'!P15)-1</f>
        <v>-3.4049545381728663E-2</v>
      </c>
      <c r="Q15" s="8">
        <f>('wgen rate'!R15/'wgen rate'!Q15)-1</f>
        <v>1.0336947067768998E-2</v>
      </c>
      <c r="R15" s="8">
        <f>('wgen rate'!S15/'wgen rate'!R15)-1</f>
        <v>-8.9525150377351648E-2</v>
      </c>
      <c r="S15" s="8">
        <f>('wgen rate'!T15/'wgen rate'!S15)-1</f>
        <v>-1.4946992181140706E-3</v>
      </c>
      <c r="T15" s="8">
        <f>('wgen rate'!U15/'wgen rate'!T15)-1</f>
        <v>-0.19266167193330019</v>
      </c>
      <c r="U15" s="8">
        <f>('wgen rate'!V15/'wgen rate'!U15)-1</f>
        <v>-1.2602574570421798E-2</v>
      </c>
      <c r="V15" s="8">
        <f>('wgen rate'!W15/'wgen rate'!V15)-1</f>
        <v>1.5621081294117101E-3</v>
      </c>
      <c r="W15" s="8">
        <f>('wgen rate'!X15/'wgen rate'!W15)-1</f>
        <v>-1.1957960407231627E-2</v>
      </c>
      <c r="X15" s="8">
        <f>('wgen rate'!Y15/'wgen rate'!X15)-1</f>
        <v>-9.0053892854741968E-2</v>
      </c>
      <c r="Y15" s="8">
        <f>('wgen rate'!Z15/'wgen rate'!Y15)-1</f>
        <v>3.6100532613348557E-2</v>
      </c>
      <c r="Z15" s="8">
        <f>('wgen rate'!AA15/'wgen rate'!Z15)-1</f>
        <v>8.1086659634437286E-3</v>
      </c>
      <c r="AA15" s="8">
        <f>('wgen rate'!AB15/'wgen rate'!AA15)-1</f>
        <v>2.0137932326157237E-2</v>
      </c>
      <c r="AB15" s="8">
        <f>('wgen rate'!AC15/'wgen rate'!AB15)-1</f>
        <v>-4.009408023648775E-2</v>
      </c>
      <c r="AC15" s="8">
        <f>('wgen rate'!AD15/'wgen rate'!AC15)-1</f>
        <v>1.1044666998233144E-2</v>
      </c>
      <c r="AD15" s="8">
        <f>('wgen rate'!AE15/'wgen rate'!AD15)-1</f>
        <v>4.8191403989576997E-2</v>
      </c>
      <c r="AE15" s="8">
        <f>('wgen rate'!AF15/'wgen rate'!AE15)-1</f>
        <v>0.1324200652379155</v>
      </c>
      <c r="AF15" s="8">
        <f>('wgen rate'!AG15/'wgen rate'!AF15)-1</f>
        <v>-6.2571517165216695E-2</v>
      </c>
      <c r="AG15" s="8"/>
    </row>
    <row r="16" spans="1:33" ht="15" customHeight="1" x14ac:dyDescent="0.2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8">
        <f>('wgen rate'!Q16/'wgen rate'!P16)-1</f>
        <v>-8.2355540464568611E-2</v>
      </c>
      <c r="Q16" s="8">
        <f>('wgen rate'!R16/'wgen rate'!Q16)-1</f>
        <v>9.8364611042627281E-3</v>
      </c>
      <c r="R16" s="8">
        <f>('wgen rate'!S16/'wgen rate'!R16)-1</f>
        <v>-0.10931562674499351</v>
      </c>
      <c r="S16" s="8">
        <f>('wgen rate'!T16/'wgen rate'!S16)-1</f>
        <v>3.862859090534343E-2</v>
      </c>
      <c r="T16" s="8">
        <f>('wgen rate'!U16/'wgen rate'!T16)-1</f>
        <v>-1.1122917499341911E-2</v>
      </c>
      <c r="U16" s="8">
        <f>('wgen rate'!V16/'wgen rate'!U16)-1</f>
        <v>-1.4410652620876041E-2</v>
      </c>
      <c r="V16" s="8">
        <f>('wgen rate'!W16/'wgen rate'!V16)-1</f>
        <v>-1.8499779513285408E-2</v>
      </c>
      <c r="W16" s="8">
        <f>('wgen rate'!X16/'wgen rate'!W16)-1</f>
        <v>-5.4849316950477234E-2</v>
      </c>
      <c r="X16" s="8">
        <f>('wgen rate'!Y16/'wgen rate'!X16)-1</f>
        <v>-5.607753429594553E-2</v>
      </c>
      <c r="Y16" s="8">
        <f>('wgen rate'!Z16/'wgen rate'!Y16)-1</f>
        <v>5.0481546537853417E-2</v>
      </c>
      <c r="Z16" s="8">
        <f>('wgen rate'!AA16/'wgen rate'!Z16)-1</f>
        <v>-2.7413752838060468E-2</v>
      </c>
      <c r="AA16" s="8">
        <f>('wgen rate'!AB16/'wgen rate'!AA16)-1</f>
        <v>4.1318840895180342E-2</v>
      </c>
      <c r="AB16" s="8">
        <f>('wgen rate'!AC16/'wgen rate'!AB16)-1</f>
        <v>-3.5263908406428457E-2</v>
      </c>
      <c r="AC16" s="8">
        <f>('wgen rate'!AD16/'wgen rate'!AC16)-1</f>
        <v>4.3177965484772596E-2</v>
      </c>
      <c r="AD16" s="8">
        <f>('wgen rate'!AE16/'wgen rate'!AD16)-1</f>
        <v>-7.0810894438075089E-2</v>
      </c>
      <c r="AE16" s="8">
        <f>('wgen rate'!AF16/'wgen rate'!AE16)-1</f>
        <v>0.2021476034974945</v>
      </c>
      <c r="AF16" s="8">
        <f>('wgen rate'!AG16/'wgen rate'!AF16)-1</f>
        <v>-6.3352981456486823E-2</v>
      </c>
      <c r="AG16" s="8"/>
    </row>
    <row r="17" spans="1:33" ht="15" customHeight="1" x14ac:dyDescent="0.2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8">
        <f>('wgen rate'!Q17/'wgen rate'!P17)-1</f>
        <v>-6.9065405943761204E-3</v>
      </c>
      <c r="Q17" s="8">
        <f>('wgen rate'!R17/'wgen rate'!Q17)-1</f>
        <v>3.0700164718853173E-3</v>
      </c>
      <c r="R17" s="8">
        <f>('wgen rate'!S17/'wgen rate'!R17)-1</f>
        <v>-9.3584569565173914E-2</v>
      </c>
      <c r="S17" s="8">
        <f>('wgen rate'!T17/'wgen rate'!S17)-1</f>
        <v>0.13075324819681144</v>
      </c>
      <c r="T17" s="8">
        <f>('wgen rate'!U17/'wgen rate'!T17)-1</f>
        <v>-0.14867829584514491</v>
      </c>
      <c r="U17" s="8">
        <f>('wgen rate'!V17/'wgen rate'!U17)-1</f>
        <v>-1.1100706471054433E-2</v>
      </c>
      <c r="V17" s="8">
        <f>('wgen rate'!W17/'wgen rate'!V17)-1</f>
        <v>7.3429252163128567E-3</v>
      </c>
      <c r="W17" s="8">
        <f>('wgen rate'!X17/'wgen rate'!W17)-1</f>
        <v>-5.4360245010865893E-2</v>
      </c>
      <c r="X17" s="8">
        <f>('wgen rate'!Y17/'wgen rate'!X17)-1</f>
        <v>-4.5553302813928886E-2</v>
      </c>
      <c r="Y17" s="8">
        <f>('wgen rate'!Z17/'wgen rate'!Y17)-1</f>
        <v>1.4634769440469375E-2</v>
      </c>
      <c r="Z17" s="8">
        <f>('wgen rate'!AA17/'wgen rate'!Z17)-1</f>
        <v>2.7042698154912781E-2</v>
      </c>
      <c r="AA17" s="8">
        <f>('wgen rate'!AB17/'wgen rate'!AA17)-1</f>
        <v>-6.2863102728865083E-3</v>
      </c>
      <c r="AB17" s="8">
        <f>('wgen rate'!AC17/'wgen rate'!AB17)-1</f>
        <v>-3.4555040503157053E-2</v>
      </c>
      <c r="AC17" s="8">
        <f>('wgen rate'!AD17/'wgen rate'!AC17)-1</f>
        <v>4.3323376884482068E-2</v>
      </c>
      <c r="AD17" s="8">
        <f>('wgen rate'!AE17/'wgen rate'!AD17)-1</f>
        <v>-8.8023972303825637E-3</v>
      </c>
      <c r="AE17" s="8">
        <f>('wgen rate'!AF17/'wgen rate'!AE17)-1</f>
        <v>0.16895707295805451</v>
      </c>
      <c r="AF17" s="8">
        <f>('wgen rate'!AG17/'wgen rate'!AF17)-1</f>
        <v>-5.9260899003364176E-2</v>
      </c>
      <c r="AG17" s="8"/>
    </row>
    <row r="18" spans="1:33" ht="15" customHeight="1" x14ac:dyDescent="0.2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8">
        <f>('wgen rate'!Q18/'wgen rate'!P18)-1</f>
        <v>-1.2788551694448147E-2</v>
      </c>
      <c r="Q18" s="8">
        <f>('wgen rate'!R18/'wgen rate'!Q18)-1</f>
        <v>-6.0199434833319909E-2</v>
      </c>
      <c r="R18" s="8">
        <f>('wgen rate'!S18/'wgen rate'!R18)-1</f>
        <v>-5.3331843135835166E-2</v>
      </c>
      <c r="S18" s="8">
        <f>('wgen rate'!T18/'wgen rate'!S18)-1</f>
        <v>1.8438872556830299E-2</v>
      </c>
      <c r="T18" s="8">
        <f>('wgen rate'!U18/'wgen rate'!T18)-1</f>
        <v>-5.5145698843759194E-2</v>
      </c>
      <c r="U18" s="8">
        <f>('wgen rate'!V18/'wgen rate'!U18)-1</f>
        <v>-5.4770543720899623E-2</v>
      </c>
      <c r="V18" s="8">
        <f>('wgen rate'!W18/'wgen rate'!V18)-1</f>
        <v>1.2912794589264198E-2</v>
      </c>
      <c r="W18" s="8">
        <f>('wgen rate'!X18/'wgen rate'!W18)-1</f>
        <v>-2.4289560701690416E-2</v>
      </c>
      <c r="X18" s="8">
        <f>('wgen rate'!Y18/'wgen rate'!X18)-1</f>
        <v>-5.4266136384614083E-2</v>
      </c>
      <c r="Y18" s="8">
        <f>('wgen rate'!Z18/'wgen rate'!Y18)-1</f>
        <v>2.6460140615251371E-2</v>
      </c>
      <c r="Z18" s="8">
        <f>('wgen rate'!AA18/'wgen rate'!Z18)-1</f>
        <v>3.0737145788182207E-2</v>
      </c>
      <c r="AA18" s="8">
        <f>('wgen rate'!AB18/'wgen rate'!AA18)-1</f>
        <v>-4.214681897528938E-2</v>
      </c>
      <c r="AB18" s="8">
        <f>('wgen rate'!AC18/'wgen rate'!AB18)-1</f>
        <v>-1.298609255730554E-3</v>
      </c>
      <c r="AC18" s="8">
        <f>('wgen rate'!AD18/'wgen rate'!AC18)-1</f>
        <v>6.1596980521443356E-2</v>
      </c>
      <c r="AD18" s="8">
        <f>('wgen rate'!AE18/'wgen rate'!AD18)-1</f>
        <v>-3.2806188230434796E-2</v>
      </c>
      <c r="AE18" s="8">
        <f>('wgen rate'!AF18/'wgen rate'!AE18)-1</f>
        <v>0.10526437442110503</v>
      </c>
      <c r="AF18" s="8">
        <f>('wgen rate'!AG18/'wgen rate'!AF18)-1</f>
        <v>-3.5099121835930669E-2</v>
      </c>
      <c r="AG18" s="8"/>
    </row>
    <row r="19" spans="1:33" ht="15" customHeight="1" x14ac:dyDescent="0.2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8">
        <f>('wgen rate'!Q19/'wgen rate'!P19)-1</f>
        <v>-1.8437353425624359E-2</v>
      </c>
      <c r="Q19" s="8">
        <f>('wgen rate'!R19/'wgen rate'!Q19)-1</f>
        <v>5.0824677744996105E-3</v>
      </c>
      <c r="R19" s="8">
        <f>('wgen rate'!S19/'wgen rate'!R19)-1</f>
        <v>-0.17192096792021816</v>
      </c>
      <c r="S19" s="8">
        <f>('wgen rate'!T19/'wgen rate'!S19)-1</f>
        <v>-4.9574431473112801E-3</v>
      </c>
      <c r="T19" s="8">
        <f>('wgen rate'!U19/'wgen rate'!T19)-1</f>
        <v>8.1796461050931413E-2</v>
      </c>
      <c r="U19" s="8">
        <f>('wgen rate'!V19/'wgen rate'!U19)-1</f>
        <v>-1.1765172346802633E-2</v>
      </c>
      <c r="V19" s="8">
        <f>('wgen rate'!W19/'wgen rate'!V19)-1</f>
        <v>-3.3759842376002158E-3</v>
      </c>
      <c r="W19" s="8">
        <f>('wgen rate'!X19/'wgen rate'!W19)-1</f>
        <v>-1.894202525726929E-2</v>
      </c>
      <c r="X19" s="8">
        <f>('wgen rate'!Y19/'wgen rate'!X19)-1</f>
        <v>-3.4562073674150318E-2</v>
      </c>
      <c r="Y19" s="8">
        <f>('wgen rate'!Z19/'wgen rate'!Y19)-1</f>
        <v>1.3336958250189657E-3</v>
      </c>
      <c r="Z19" s="8">
        <f>('wgen rate'!AA19/'wgen rate'!Z19)-1</f>
        <v>6.6788589651098684E-2</v>
      </c>
      <c r="AA19" s="8">
        <f>('wgen rate'!AB19/'wgen rate'!AA19)-1</f>
        <v>-2.7388649401062781E-2</v>
      </c>
      <c r="AB19" s="8">
        <f>('wgen rate'!AC19/'wgen rate'!AB19)-1</f>
        <v>-2.777406128933213E-2</v>
      </c>
      <c r="AC19" s="8">
        <f>('wgen rate'!AD19/'wgen rate'!AC19)-1</f>
        <v>4.7205859113616411E-2</v>
      </c>
      <c r="AD19" s="8">
        <f>('wgen rate'!AE19/'wgen rate'!AD19)-1</f>
        <v>-3.164636170351498E-2</v>
      </c>
      <c r="AE19" s="8">
        <f>('wgen rate'!AF19/'wgen rate'!AE19)-1</f>
        <v>0.13722972016363855</v>
      </c>
      <c r="AF19" s="8">
        <f>('wgen rate'!AG19/'wgen rate'!AF19)-1</f>
        <v>-4.4220898123613739E-2</v>
      </c>
      <c r="AG19" s="8"/>
    </row>
    <row r="20" spans="1:33" ht="15" customHeight="1" x14ac:dyDescent="0.2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8">
        <f>('wgen rate'!Q20/'wgen rate'!P20)-1</f>
        <v>-1.7648023801019042E-2</v>
      </c>
      <c r="Q20" s="8">
        <f>('wgen rate'!R20/'wgen rate'!Q20)-1</f>
        <v>1.8361945781111499E-2</v>
      </c>
      <c r="R20" s="8">
        <f>('wgen rate'!S20/'wgen rate'!R20)-1</f>
        <v>-9.9101883612738306E-2</v>
      </c>
      <c r="S20" s="8">
        <f>('wgen rate'!T20/'wgen rate'!S20)-1</f>
        <v>1.6081889634640634E-2</v>
      </c>
      <c r="T20" s="8">
        <f>('wgen rate'!U20/'wgen rate'!T20)-1</f>
        <v>-7.6973942595917721E-2</v>
      </c>
      <c r="U20" s="8">
        <f>('wgen rate'!V20/'wgen rate'!U20)-1</f>
        <v>-4.247146234784771E-2</v>
      </c>
      <c r="V20" s="8">
        <f>('wgen rate'!W20/'wgen rate'!V20)-1</f>
        <v>-2.8972100392379296E-3</v>
      </c>
      <c r="W20" s="8">
        <f>('wgen rate'!X20/'wgen rate'!W20)-1</f>
        <v>-5.1069610843089697E-2</v>
      </c>
      <c r="X20" s="8">
        <f>('wgen rate'!Y20/'wgen rate'!X20)-1</f>
        <v>-7.6534013473192331E-2</v>
      </c>
      <c r="Y20" s="8">
        <f>('wgen rate'!Z20/'wgen rate'!Y20)-1</f>
        <v>3.4928170833661287E-2</v>
      </c>
      <c r="Z20" s="8">
        <f>('wgen rate'!AA20/'wgen rate'!Z20)-1</f>
        <v>-2.3941718710659421E-3</v>
      </c>
      <c r="AA20" s="8">
        <f>('wgen rate'!AB20/'wgen rate'!AA20)-1</f>
        <v>2.0263156414324524E-2</v>
      </c>
      <c r="AB20" s="8">
        <f>('wgen rate'!AC20/'wgen rate'!AB20)-1</f>
        <v>-5.8944147268382596E-2</v>
      </c>
      <c r="AC20" s="8">
        <f>('wgen rate'!AD20/'wgen rate'!AC20)-1</f>
        <v>3.3757063900947237E-2</v>
      </c>
      <c r="AD20" s="8">
        <f>('wgen rate'!AE20/'wgen rate'!AD20)-1</f>
        <v>-1.9289727470367946E-2</v>
      </c>
      <c r="AE20" s="8">
        <f>('wgen rate'!AF20/'wgen rate'!AE20)-1</f>
        <v>0.14043175579427536</v>
      </c>
      <c r="AF20" s="8">
        <f>('wgen rate'!AG20/'wgen rate'!AF20)-1</f>
        <v>-8.4191549180381631E-2</v>
      </c>
      <c r="AG20" s="8"/>
    </row>
    <row r="21" spans="1:33" ht="15" customHeight="1" x14ac:dyDescent="0.2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8">
        <f>('wgen rate'!Q21/'wgen rate'!P21)-1</f>
        <v>-3.5853232007966196E-2</v>
      </c>
      <c r="Q21" s="8">
        <f>('wgen rate'!R21/'wgen rate'!Q21)-1</f>
        <v>3.5881573281095758E-2</v>
      </c>
      <c r="R21" s="8">
        <f>('wgen rate'!S21/'wgen rate'!R21)-1</f>
        <v>-0.10412864999565008</v>
      </c>
      <c r="S21" s="8">
        <f>('wgen rate'!T21/'wgen rate'!S21)-1</f>
        <v>4.4310443730348759E-2</v>
      </c>
      <c r="T21" s="8">
        <f>('wgen rate'!U21/'wgen rate'!T21)-1</f>
        <v>-4.8084395639709787E-2</v>
      </c>
      <c r="U21" s="8">
        <f>('wgen rate'!V21/'wgen rate'!U21)-1</f>
        <v>-3.6795989484361802E-2</v>
      </c>
      <c r="V21" s="8">
        <f>('wgen rate'!W21/'wgen rate'!V21)-1</f>
        <v>4.2046445383789877E-3</v>
      </c>
      <c r="W21" s="8">
        <f>('wgen rate'!X21/'wgen rate'!W21)-1</f>
        <v>-3.0788093996459098E-2</v>
      </c>
      <c r="X21" s="8">
        <f>('wgen rate'!Y21/'wgen rate'!X21)-1</f>
        <v>-6.2499473119569715E-2</v>
      </c>
      <c r="Y21" s="8">
        <f>('wgen rate'!Z21/'wgen rate'!Y21)-1</f>
        <v>3.0543283158789958E-2</v>
      </c>
      <c r="Z21" s="8">
        <f>('wgen rate'!AA21/'wgen rate'!Z21)-1</f>
        <v>-2.4802850439956781E-2</v>
      </c>
      <c r="AA21" s="8">
        <f>('wgen rate'!AB21/'wgen rate'!AA21)-1</f>
        <v>3.1078091275075881E-2</v>
      </c>
      <c r="AB21" s="8">
        <f>('wgen rate'!AC21/'wgen rate'!AB21)-1</f>
        <v>-5.0014646945829022E-2</v>
      </c>
      <c r="AC21" s="8">
        <f>('wgen rate'!AD21/'wgen rate'!AC21)-1</f>
        <v>5.8478212369121874E-3</v>
      </c>
      <c r="AD21" s="8">
        <f>('wgen rate'!AE21/'wgen rate'!AD21)-1</f>
        <v>-3.0237476023833754E-2</v>
      </c>
      <c r="AE21" s="8">
        <f>('wgen rate'!AF21/'wgen rate'!AE21)-1</f>
        <v>0.13871025734329212</v>
      </c>
      <c r="AF21" s="8">
        <f>('wgen rate'!AG21/'wgen rate'!AF21)-1</f>
        <v>-0.10032930330537959</v>
      </c>
      <c r="AG21" s="8"/>
    </row>
    <row r="22" spans="1:33" ht="15" customHeight="1" x14ac:dyDescent="0.2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8">
        <f>('wgen rate'!Q22/'wgen rate'!P22)-1</f>
        <v>-5.5646541898669022E-2</v>
      </c>
      <c r="Q22" s="8">
        <f>('wgen rate'!R22/'wgen rate'!Q22)-1</f>
        <v>5.4246477150176053E-2</v>
      </c>
      <c r="R22" s="8">
        <f>('wgen rate'!S22/'wgen rate'!R22)-1</f>
        <v>-0.13005306299185415</v>
      </c>
      <c r="S22" s="8">
        <f>('wgen rate'!T22/'wgen rate'!S22)-1</f>
        <v>6.9473397501507383E-2</v>
      </c>
      <c r="T22" s="8">
        <f>('wgen rate'!U22/'wgen rate'!T22)-1</f>
        <v>-4.2586939689097436E-2</v>
      </c>
      <c r="U22" s="8">
        <f>('wgen rate'!V22/'wgen rate'!U22)-1</f>
        <v>-6.2302041247940143E-2</v>
      </c>
      <c r="V22" s="8">
        <f>('wgen rate'!W22/'wgen rate'!V22)-1</f>
        <v>1.7026875659025942E-2</v>
      </c>
      <c r="W22" s="8">
        <f>('wgen rate'!X22/'wgen rate'!W22)-1</f>
        <v>-5.3409958606277508E-2</v>
      </c>
      <c r="X22" s="8">
        <f>('wgen rate'!Y22/'wgen rate'!X22)-1</f>
        <v>-7.1525719723554926E-2</v>
      </c>
      <c r="Y22" s="8">
        <f>('wgen rate'!Z22/'wgen rate'!Y22)-1</f>
        <v>3.6270911351341528E-2</v>
      </c>
      <c r="Z22" s="8">
        <f>('wgen rate'!AA22/'wgen rate'!Z22)-1</f>
        <v>-4.6709051350561248E-2</v>
      </c>
      <c r="AA22" s="8">
        <f>('wgen rate'!AB22/'wgen rate'!AA22)-1</f>
        <v>3.5695592442901214E-2</v>
      </c>
      <c r="AB22" s="8">
        <f>('wgen rate'!AC22/'wgen rate'!AB22)-1</f>
        <v>-4.8557422746055456E-2</v>
      </c>
      <c r="AC22" s="8">
        <f>('wgen rate'!AD22/'wgen rate'!AC22)-1</f>
        <v>0.12267139004427841</v>
      </c>
      <c r="AD22" s="8">
        <f>('wgen rate'!AE22/'wgen rate'!AD22)-1</f>
        <v>-2.546557044538611E-2</v>
      </c>
      <c r="AE22" s="8">
        <f>('wgen rate'!AF22/'wgen rate'!AE22)-1</f>
        <v>0.18706198924053963</v>
      </c>
      <c r="AF22" s="8">
        <f>('wgen rate'!AG22/'wgen rate'!AF22)-1</f>
        <v>-0.12301468585481068</v>
      </c>
      <c r="AG22" s="8"/>
    </row>
    <row r="23" spans="1:33" ht="15" customHeight="1" x14ac:dyDescent="0.2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8">
        <f>('wgen rate'!Q23/'wgen rate'!P23)-1</f>
        <v>-5.8358827657677415E-2</v>
      </c>
      <c r="Q23" s="8">
        <f>('wgen rate'!R23/'wgen rate'!Q23)-1</f>
        <v>3.5034583854082646E-2</v>
      </c>
      <c r="R23" s="8">
        <f>('wgen rate'!S23/'wgen rate'!R23)-1</f>
        <v>-0.10407815781561491</v>
      </c>
      <c r="S23" s="8">
        <f>('wgen rate'!T23/'wgen rate'!S23)-1</f>
        <v>1.8883773242762247E-2</v>
      </c>
      <c r="T23" s="8">
        <f>('wgen rate'!U23/'wgen rate'!T23)-1</f>
        <v>-6.6621211361219346E-2</v>
      </c>
      <c r="U23" s="8">
        <f>('wgen rate'!V23/'wgen rate'!U23)-1</f>
        <v>-6.7694420670632027E-3</v>
      </c>
      <c r="V23" s="8">
        <f>('wgen rate'!W23/'wgen rate'!V23)-1</f>
        <v>3.5037357866205099E-2</v>
      </c>
      <c r="W23" s="8">
        <f>('wgen rate'!X23/'wgen rate'!W23)-1</f>
        <v>-6.7773190621715607E-2</v>
      </c>
      <c r="X23" s="8">
        <f>('wgen rate'!Y23/'wgen rate'!X23)-1</f>
        <v>-4.3165083676847238E-2</v>
      </c>
      <c r="Y23" s="8">
        <f>('wgen rate'!Z23/'wgen rate'!Y23)-1</f>
        <v>3.8440712600863236E-2</v>
      </c>
      <c r="Z23" s="8">
        <f>('wgen rate'!AA23/'wgen rate'!Z23)-1</f>
        <v>2.5459423050401719E-2</v>
      </c>
      <c r="AA23" s="8">
        <f>('wgen rate'!AB23/'wgen rate'!AA23)-1</f>
        <v>1.5760377045945795E-3</v>
      </c>
      <c r="AB23" s="8">
        <f>('wgen rate'!AC23/'wgen rate'!AB23)-1</f>
        <v>-7.0271945302869732E-2</v>
      </c>
      <c r="AC23" s="8">
        <f>('wgen rate'!AD23/'wgen rate'!AC23)-1</f>
        <v>8.044335130645841E-3</v>
      </c>
      <c r="AD23" s="8">
        <f>('wgen rate'!AE23/'wgen rate'!AD23)-1</f>
        <v>4.9910630097725672E-2</v>
      </c>
      <c r="AE23" s="8">
        <f>('wgen rate'!AF23/'wgen rate'!AE23)-1</f>
        <v>9.1730832194088396E-2</v>
      </c>
      <c r="AF23" s="8">
        <f>('wgen rate'!AG23/'wgen rate'!AF23)-1</f>
        <v>-4.6067854792773533E-2</v>
      </c>
      <c r="AG23" s="8"/>
    </row>
    <row r="24" spans="1:33" ht="15" customHeight="1" x14ac:dyDescent="0.2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8">
        <f>('wgen rate'!Q24/'wgen rate'!P24)-1</f>
        <v>7.3261509453226292E-2</v>
      </c>
      <c r="Q24" s="8">
        <f>('wgen rate'!R24/'wgen rate'!Q24)-1</f>
        <v>3.7890223585171245E-2</v>
      </c>
      <c r="R24" s="8">
        <f>('wgen rate'!S24/'wgen rate'!R24)-1</f>
        <v>-6.8108584133877548E-2</v>
      </c>
      <c r="S24" s="8">
        <f>('wgen rate'!T24/'wgen rate'!S24)-1</f>
        <v>5.185963587122755E-2</v>
      </c>
      <c r="T24" s="8">
        <f>('wgen rate'!U24/'wgen rate'!T24)-1</f>
        <v>-9.7268933390134427E-3</v>
      </c>
      <c r="U24" s="8">
        <f>('wgen rate'!V24/'wgen rate'!U24)-1</f>
        <v>-2.9336537593014578E-2</v>
      </c>
      <c r="V24" s="8">
        <f>('wgen rate'!W24/'wgen rate'!V24)-1</f>
        <v>-8.3268238132453432E-3</v>
      </c>
      <c r="W24" s="8">
        <f>('wgen rate'!X24/'wgen rate'!W24)-1</f>
        <v>-1.9764005240223703E-2</v>
      </c>
      <c r="X24" s="8">
        <f>('wgen rate'!Y24/'wgen rate'!X24)-1</f>
        <v>-8.1510344867230966E-2</v>
      </c>
      <c r="Y24" s="8">
        <f>('wgen rate'!Z24/'wgen rate'!Y24)-1</f>
        <v>3.8864658922970641E-2</v>
      </c>
      <c r="Z24" s="8">
        <f>('wgen rate'!AA24/'wgen rate'!Z24)-1</f>
        <v>4.270474088953069E-2</v>
      </c>
      <c r="AA24" s="8">
        <f>('wgen rate'!AB24/'wgen rate'!AA24)-1</f>
        <v>2.8431883401198066E-2</v>
      </c>
      <c r="AB24" s="8">
        <f>('wgen rate'!AC24/'wgen rate'!AB24)-1</f>
        <v>-6.1570916278791188E-2</v>
      </c>
      <c r="AC24" s="8">
        <f>('wgen rate'!AD24/'wgen rate'!AC24)-1</f>
        <v>4.2009524717143254E-2</v>
      </c>
      <c r="AD24" s="8">
        <f>('wgen rate'!AE24/'wgen rate'!AD24)-1</f>
        <v>-6.1396946839807787E-2</v>
      </c>
      <c r="AE24" s="8">
        <f>('wgen rate'!AF24/'wgen rate'!AE24)-1</f>
        <v>0.11949143413555374</v>
      </c>
      <c r="AF24" s="8">
        <f>('wgen rate'!AG24/'wgen rate'!AF24)-1</f>
        <v>-2.5967919523480765E-2</v>
      </c>
      <c r="AG24" s="8"/>
    </row>
    <row r="25" spans="1:33" ht="15" customHeight="1" x14ac:dyDescent="0.2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8">
        <f>('wgen rate'!Q25/'wgen rate'!P25)-1</f>
        <v>-2.6487051075714363E-2</v>
      </c>
      <c r="Q25" s="8">
        <f>('wgen rate'!R25/'wgen rate'!Q25)-1</f>
        <v>1.9405296171281172E-2</v>
      </c>
      <c r="R25" s="8">
        <f>('wgen rate'!S25/'wgen rate'!R25)-1</f>
        <v>-0.11195324852221233</v>
      </c>
      <c r="S25" s="8">
        <f>('wgen rate'!T25/'wgen rate'!S25)-1</f>
        <v>8.951235774430355E-3</v>
      </c>
      <c r="T25" s="8">
        <f>('wgen rate'!U25/'wgen rate'!T25)-1</f>
        <v>-2.2812433254049469E-2</v>
      </c>
      <c r="U25" s="8">
        <f>('wgen rate'!V25/'wgen rate'!U25)-1</f>
        <v>-9.3192307337713221E-2</v>
      </c>
      <c r="V25" s="8">
        <f>('wgen rate'!W25/'wgen rate'!V25)-1</f>
        <v>1.2008924738226012E-2</v>
      </c>
      <c r="W25" s="8">
        <f>('wgen rate'!X25/'wgen rate'!W25)-1</f>
        <v>-0.10294307932436875</v>
      </c>
      <c r="X25" s="8">
        <f>('wgen rate'!Y25/'wgen rate'!X25)-1</f>
        <v>3.1353800672868637E-3</v>
      </c>
      <c r="Y25" s="8">
        <f>('wgen rate'!Z25/'wgen rate'!Y25)-1</f>
        <v>0.11078085728527975</v>
      </c>
      <c r="Z25" s="8">
        <f>('wgen rate'!AA25/'wgen rate'!Z25)-1</f>
        <v>2.6109181120229197E-2</v>
      </c>
      <c r="AA25" s="8">
        <f>('wgen rate'!AB25/'wgen rate'!AA25)-1</f>
        <v>-2.3958477228699815E-2</v>
      </c>
      <c r="AB25" s="8">
        <f>('wgen rate'!AC25/'wgen rate'!AB25)-1</f>
        <v>-1.4983390833041565E-2</v>
      </c>
      <c r="AC25" s="8">
        <f>('wgen rate'!AD25/'wgen rate'!AC25)-1</f>
        <v>6.3878602515076599E-2</v>
      </c>
      <c r="AD25" s="8">
        <f>('wgen rate'!AE25/'wgen rate'!AD25)-1</f>
        <v>-0.29932754646170523</v>
      </c>
      <c r="AE25" s="8">
        <f>('wgen rate'!AF25/'wgen rate'!AE25)-1</f>
        <v>0.19369911509418847</v>
      </c>
      <c r="AF25" s="8">
        <f>('wgen rate'!AG25/'wgen rate'!AF25)-1</f>
        <v>-5.3463586876628999E-2</v>
      </c>
      <c r="AG25" s="8"/>
    </row>
    <row r="26" spans="1:33" ht="15" customHeight="1" x14ac:dyDescent="0.2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8">
        <f>('wgen rate'!Q26/'wgen rate'!P26)-1</f>
        <v>-1.9803941604403463E-2</v>
      </c>
      <c r="Q26" s="8">
        <f>('wgen rate'!R26/'wgen rate'!Q26)-1</f>
        <v>3.5872156453363946E-2</v>
      </c>
      <c r="R26" s="8">
        <f>('wgen rate'!S26/'wgen rate'!R26)-1</f>
        <v>-8.8339183148313016E-2</v>
      </c>
      <c r="S26" s="8">
        <f>('wgen rate'!T26/'wgen rate'!S26)-1</f>
        <v>1.1201100809534514E-2</v>
      </c>
      <c r="T26" s="8">
        <f>('wgen rate'!U26/'wgen rate'!T26)-1</f>
        <v>-4.477357732376841E-2</v>
      </c>
      <c r="U26" s="8">
        <f>('wgen rate'!V26/'wgen rate'!U26)-1</f>
        <v>-3.7997790043159951E-2</v>
      </c>
      <c r="V26" s="8">
        <f>('wgen rate'!W26/'wgen rate'!V26)-1</f>
        <v>2.3648640521588327E-2</v>
      </c>
      <c r="W26" s="8">
        <f>('wgen rate'!X26/'wgen rate'!W26)-1</f>
        <v>-7.6006353238213475E-2</v>
      </c>
      <c r="X26" s="8">
        <f>('wgen rate'!Y26/'wgen rate'!X26)-1</f>
        <v>-6.7492308232760756E-2</v>
      </c>
      <c r="Y26" s="8">
        <f>('wgen rate'!Z26/'wgen rate'!Y26)-1</f>
        <v>3.2998284558889646E-2</v>
      </c>
      <c r="Z26" s="8">
        <f>('wgen rate'!AA26/'wgen rate'!Z26)-1</f>
        <v>8.6075055248726606E-2</v>
      </c>
      <c r="AA26" s="8">
        <f>('wgen rate'!AB26/'wgen rate'!AA26)-1</f>
        <v>-6.6561575726942213E-4</v>
      </c>
      <c r="AB26" s="8">
        <f>('wgen rate'!AC26/'wgen rate'!AB26)-1</f>
        <v>-2.5296408645908541E-2</v>
      </c>
      <c r="AC26" s="8">
        <f>('wgen rate'!AD26/'wgen rate'!AC26)-1</f>
        <v>3.6997903234307294E-2</v>
      </c>
      <c r="AD26" s="8">
        <f>('wgen rate'!AE26/'wgen rate'!AD26)-1</f>
        <v>0.19773539020007669</v>
      </c>
      <c r="AE26" s="8">
        <f>('wgen rate'!AF26/'wgen rate'!AE26)-1</f>
        <v>0.17162225225809391</v>
      </c>
      <c r="AF26" s="8">
        <f>('wgen rate'!AG26/'wgen rate'!AF26)-1</f>
        <v>2.3869327178875244E-2</v>
      </c>
      <c r="AG26" s="8"/>
    </row>
    <row r="27" spans="1:33" ht="15" customHeight="1" x14ac:dyDescent="0.2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8">
        <f>('wgen rate'!Q27/'wgen rate'!P27)-1</f>
        <v>0.63824287963119475</v>
      </c>
      <c r="Q27" s="8">
        <f>('wgen rate'!R27/'wgen rate'!Q27)-1</f>
        <v>0.14522760964156012</v>
      </c>
      <c r="R27" s="8">
        <f>('wgen rate'!S27/'wgen rate'!R27)-1</f>
        <v>-0.10148338685639091</v>
      </c>
      <c r="S27" s="8">
        <f>('wgen rate'!T27/'wgen rate'!S27)-1</f>
        <v>-5.824692253848518E-3</v>
      </c>
      <c r="T27" s="8">
        <f>('wgen rate'!U27/'wgen rate'!T27)-1</f>
        <v>-0.14462366134018545</v>
      </c>
      <c r="U27" s="8">
        <f>('wgen rate'!V27/'wgen rate'!U27)-1</f>
        <v>8.5586430351588305E-2</v>
      </c>
      <c r="V27" s="8">
        <f>('wgen rate'!W27/'wgen rate'!V27)-1</f>
        <v>-0.113161572383771</v>
      </c>
      <c r="W27" s="8">
        <f>('wgen rate'!X27/'wgen rate'!W27)-1</f>
        <v>-0.10422658721298839</v>
      </c>
      <c r="X27" s="8">
        <f>('wgen rate'!Y27/'wgen rate'!X27)-1</f>
        <v>-3.8367906388745099E-2</v>
      </c>
      <c r="Y27" s="8">
        <f>('wgen rate'!Z27/'wgen rate'!Y27)-1</f>
        <v>7.174145257246467E-2</v>
      </c>
      <c r="Z27" s="8">
        <f>('wgen rate'!AA27/'wgen rate'!Z27)-1</f>
        <v>0.57237331235200539</v>
      </c>
      <c r="AA27" s="8">
        <f>('wgen rate'!AB27/'wgen rate'!AA27)-1</f>
        <v>-0.21707133143240742</v>
      </c>
      <c r="AB27" s="8">
        <f>('wgen rate'!AC27/'wgen rate'!AB27)-1</f>
        <v>-0.17522338294209794</v>
      </c>
      <c r="AC27" s="8">
        <f>('wgen rate'!AD27/'wgen rate'!AC27)-1</f>
        <v>-7.4367525238208887E-2</v>
      </c>
      <c r="AD27" s="8">
        <f>('wgen rate'!AE27/'wgen rate'!AD27)-1</f>
        <v>0.1516887755503431</v>
      </c>
      <c r="AE27" s="8">
        <f>('wgen rate'!AF27/'wgen rate'!AE27)-1</f>
        <v>0.12213758522722551</v>
      </c>
      <c r="AF27" s="8">
        <f>('wgen rate'!AG27/'wgen rate'!AF27)-1</f>
        <v>-6.094147652933346E-2</v>
      </c>
      <c r="AG27" s="8"/>
    </row>
    <row r="28" spans="1:33" ht="15" customHeight="1" x14ac:dyDescent="0.2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8">
        <f>('wgen rate'!Q28/'wgen rate'!P28)-1</f>
        <v>-7.0002049052344306E-2</v>
      </c>
      <c r="Q28" s="8">
        <f>('wgen rate'!R28/'wgen rate'!Q28)-1</f>
        <v>5.7125627332694551E-2</v>
      </c>
      <c r="R28" s="8">
        <f>('wgen rate'!S28/'wgen rate'!R28)-1</f>
        <v>4.8041270858101282E-3</v>
      </c>
      <c r="S28" s="8">
        <f>('wgen rate'!T28/'wgen rate'!S28)-1</f>
        <v>-5.1318633134021518E-2</v>
      </c>
      <c r="T28" s="8">
        <f>('wgen rate'!U28/'wgen rate'!T28)-1</f>
        <v>2.2428298293578841E-2</v>
      </c>
      <c r="U28" s="8">
        <f>('wgen rate'!V28/'wgen rate'!U28)-1</f>
        <v>-4.9773789526142531E-2</v>
      </c>
      <c r="V28" s="8">
        <f>('wgen rate'!W28/'wgen rate'!V28)-1</f>
        <v>2.1615913899079464E-2</v>
      </c>
      <c r="W28" s="8">
        <f>('wgen rate'!X28/'wgen rate'!W28)-1</f>
        <v>-4.0282271876236453E-2</v>
      </c>
      <c r="X28" s="8">
        <f>('wgen rate'!Y28/'wgen rate'!X28)-1</f>
        <v>6.1397877752210839E-2</v>
      </c>
      <c r="Y28" s="8">
        <f>('wgen rate'!Z28/'wgen rate'!Y28)-1</f>
        <v>1.7443591243961887E-2</v>
      </c>
      <c r="Z28" s="8">
        <f>('wgen rate'!AA28/'wgen rate'!Z28)-1</f>
        <v>1.5216882544391019E-3</v>
      </c>
      <c r="AA28" s="8">
        <f>('wgen rate'!AB28/'wgen rate'!AA28)-1</f>
        <v>-2.6737498002875837E-2</v>
      </c>
      <c r="AB28" s="8">
        <f>('wgen rate'!AC28/'wgen rate'!AB28)-1</f>
        <v>3.714548405984841E-3</v>
      </c>
      <c r="AC28" s="8">
        <f>('wgen rate'!AD28/'wgen rate'!AC28)-1</f>
        <v>1.6621706224267507E-2</v>
      </c>
      <c r="AD28" s="8">
        <f>('wgen rate'!AE28/'wgen rate'!AD28)-1</f>
        <v>-6.9193499443636397E-2</v>
      </c>
      <c r="AE28" s="8">
        <f>('wgen rate'!AF28/'wgen rate'!AE28)-1</f>
        <v>0.11464801402812452</v>
      </c>
      <c r="AF28" s="8">
        <f>('wgen rate'!AG28/'wgen rate'!AF28)-1</f>
        <v>3.1812282884431387E-2</v>
      </c>
      <c r="AG28" s="8"/>
    </row>
    <row r="29" spans="1:33" ht="15" customHeight="1" x14ac:dyDescent="0.2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8">
        <f>('wgen rate'!Q29/'wgen rate'!P29)-1</f>
        <v>-4.0771461297203659E-2</v>
      </c>
      <c r="Q29" s="8">
        <f>('wgen rate'!R29/'wgen rate'!Q29)-1</f>
        <v>-3.0401769715261318E-2</v>
      </c>
      <c r="R29" s="8">
        <f>('wgen rate'!S29/'wgen rate'!R29)-1</f>
        <v>-9.8051618677514329E-2</v>
      </c>
      <c r="S29" s="8">
        <f>('wgen rate'!T29/'wgen rate'!S29)-1</f>
        <v>2.5969378890568828E-2</v>
      </c>
      <c r="T29" s="8">
        <f>('wgen rate'!U29/'wgen rate'!T29)-1</f>
        <v>-7.5940734805395982E-2</v>
      </c>
      <c r="U29" s="8">
        <f>('wgen rate'!V29/'wgen rate'!U29)-1</f>
        <v>-1.9583081591616258E-2</v>
      </c>
      <c r="V29" s="8">
        <f>('wgen rate'!W29/'wgen rate'!V29)-1</f>
        <v>5.0683434298976593E-2</v>
      </c>
      <c r="W29" s="8">
        <f>('wgen rate'!X29/'wgen rate'!W29)-1</f>
        <v>-3.6629845481551238E-2</v>
      </c>
      <c r="X29" s="8">
        <f>('wgen rate'!Y29/'wgen rate'!X29)-1</f>
        <v>-8.0362555608275321E-2</v>
      </c>
      <c r="Y29" s="8">
        <f>('wgen rate'!Z29/'wgen rate'!Y29)-1</f>
        <v>8.7121237564904419E-3</v>
      </c>
      <c r="Z29" s="8">
        <f>('wgen rate'!AA29/'wgen rate'!Z29)-1</f>
        <v>9.8032781335911423E-2</v>
      </c>
      <c r="AA29" s="8">
        <f>('wgen rate'!AB29/'wgen rate'!AA29)-1</f>
        <v>-2.2522293014289319E-2</v>
      </c>
      <c r="AB29" s="8">
        <f>('wgen rate'!AC29/'wgen rate'!AB29)-1</f>
        <v>-2.9593231632147776E-2</v>
      </c>
      <c r="AC29" s="8">
        <f>('wgen rate'!AD29/'wgen rate'!AC29)-1</f>
        <v>4.4184056995939303E-2</v>
      </c>
      <c r="AD29" s="8">
        <f>('wgen rate'!AE29/'wgen rate'!AD29)-1</f>
        <v>-4.2329761244057185E-2</v>
      </c>
      <c r="AE29" s="8">
        <f>('wgen rate'!AF29/'wgen rate'!AE29)-1</f>
        <v>0.12272474325246563</v>
      </c>
      <c r="AF29" s="8">
        <f>('wgen rate'!AG29/'wgen rate'!AF29)-1</f>
        <v>-3.233637752745433E-2</v>
      </c>
      <c r="AG29" s="8"/>
    </row>
    <row r="30" spans="1:33" ht="15" customHeight="1" x14ac:dyDescent="0.25">
      <c r="A30" s="3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8">
        <f>('wgen rate'!Q30/'wgen rate'!P30)-1</f>
        <v>-3.2048093465884997E-2</v>
      </c>
      <c r="Q30" s="8">
        <f>('wgen rate'!R30/'wgen rate'!Q30)-1</f>
        <v>3.5140526525245797E-4</v>
      </c>
      <c r="R30" s="8">
        <f>('wgen rate'!S30/'wgen rate'!R30)-1</f>
        <v>-2.6026195336907421E-2</v>
      </c>
      <c r="S30" s="8">
        <f>('wgen rate'!T30/'wgen rate'!S30)-1</f>
        <v>4.6114412495616985E-2</v>
      </c>
      <c r="T30" s="8">
        <f>('wgen rate'!U30/'wgen rate'!T30)-1</f>
        <v>-0.12434810700519394</v>
      </c>
      <c r="U30" s="8">
        <f>('wgen rate'!V30/'wgen rate'!U30)-1</f>
        <v>-1.4097691683318647E-2</v>
      </c>
      <c r="V30" s="8">
        <f>('wgen rate'!W30/'wgen rate'!V30)-1</f>
        <v>-2.0595720498414183E-2</v>
      </c>
      <c r="W30" s="8">
        <f>('wgen rate'!X30/'wgen rate'!W30)-1</f>
        <v>-1.3959349918029496E-2</v>
      </c>
      <c r="X30" s="8">
        <f>('wgen rate'!Y30/'wgen rate'!X30)-1</f>
        <v>-0.11287071862235665</v>
      </c>
      <c r="Y30" s="8">
        <f>('wgen rate'!Z30/'wgen rate'!Y30)-1</f>
        <v>2.1552251374119535E-2</v>
      </c>
      <c r="Z30" s="8">
        <f>('wgen rate'!AA30/'wgen rate'!Z30)-1</f>
        <v>5.1104094750358708E-2</v>
      </c>
      <c r="AA30" s="8">
        <f>('wgen rate'!AB30/'wgen rate'!AA30)-1</f>
        <v>4.7099975607023614E-2</v>
      </c>
      <c r="AB30" s="8">
        <f>('wgen rate'!AC30/'wgen rate'!AB30)-1</f>
        <v>-4.8365733761168594E-2</v>
      </c>
      <c r="AC30" s="8">
        <f>('wgen rate'!AD30/'wgen rate'!AC30)-1</f>
        <v>-1.2517095018882429E-3</v>
      </c>
      <c r="AD30" s="8">
        <f>('wgen rate'!AE30/'wgen rate'!AD30)-1</f>
        <v>5.931466392868523E-2</v>
      </c>
      <c r="AE30" s="8">
        <f>('wgen rate'!AF30/'wgen rate'!AE30)-1</f>
        <v>8.7839487008085637E-2</v>
      </c>
      <c r="AF30" s="8">
        <f>('wgen rate'!AG30/'wgen rate'!AF30)-1</f>
        <v>-6.4803921974238454E-2</v>
      </c>
      <c r="AG30" s="8"/>
    </row>
    <row r="31" spans="1:33" ht="15" customHeight="1" x14ac:dyDescent="0.25">
      <c r="A31" s="3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8">
        <f>('wgen rate'!Q31/'wgen rate'!P31)-1</f>
        <v>6.5568509315883095E-3</v>
      </c>
      <c r="Q31" s="8">
        <f>('wgen rate'!R31/'wgen rate'!Q31)-1</f>
        <v>2.6411047438455793E-2</v>
      </c>
      <c r="R31" s="8">
        <f>('wgen rate'!S31/'wgen rate'!R31)-1</f>
        <v>-5.8484400793735958E-2</v>
      </c>
      <c r="S31" s="8">
        <f>('wgen rate'!T31/'wgen rate'!S31)-1</f>
        <v>-2.2369518204512828E-2</v>
      </c>
      <c r="T31" s="8">
        <f>('wgen rate'!U31/'wgen rate'!T31)-1</f>
        <v>-7.7956752467179813E-2</v>
      </c>
      <c r="U31" s="8">
        <f>('wgen rate'!V31/'wgen rate'!U31)-1</f>
        <v>6.4062433842739797E-3</v>
      </c>
      <c r="V31" s="8">
        <f>('wgen rate'!W31/'wgen rate'!V31)-1</f>
        <v>9.1740644211750766E-3</v>
      </c>
      <c r="W31" s="8">
        <f>('wgen rate'!X31/'wgen rate'!W31)-1</f>
        <v>-3.5959044046470545E-2</v>
      </c>
      <c r="X31" s="8">
        <f>('wgen rate'!Y31/'wgen rate'!X31)-1</f>
        <v>-4.9664843701403671E-2</v>
      </c>
      <c r="Y31" s="8">
        <f>('wgen rate'!Z31/'wgen rate'!Y31)-1</f>
        <v>3.2711248497597101E-2</v>
      </c>
      <c r="Z31" s="8">
        <f>('wgen rate'!AA31/'wgen rate'!Z31)-1</f>
        <v>9.5579070434671065E-2</v>
      </c>
      <c r="AA31" s="8">
        <f>('wgen rate'!AB31/'wgen rate'!AA31)-1</f>
        <v>-1.1125444985498723E-2</v>
      </c>
      <c r="AB31" s="8">
        <f>('wgen rate'!AC31/'wgen rate'!AB31)-1</f>
        <v>5.3084234793088214E-3</v>
      </c>
      <c r="AC31" s="8">
        <f>('wgen rate'!AD31/'wgen rate'!AC31)-1</f>
        <v>3.5301527987778636E-2</v>
      </c>
      <c r="AD31" s="8">
        <f>('wgen rate'!AE31/'wgen rate'!AD31)-1</f>
        <v>-2.3619118677420503E-2</v>
      </c>
      <c r="AE31" s="8">
        <f>('wgen rate'!AF31/'wgen rate'!AE31)-1</f>
        <v>0.10633976136217238</v>
      </c>
      <c r="AF31" s="8">
        <f>('wgen rate'!AG31/'wgen rate'!AF31)-1</f>
        <v>-4.3424164923983488E-2</v>
      </c>
      <c r="AG31" s="8"/>
    </row>
    <row r="32" spans="1:33" ht="1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8">
        <f>('wgen rate'!Q32/'wgen rate'!P32)-1</f>
        <v>-2.0750779120237706E-2</v>
      </c>
      <c r="Q32" s="8">
        <f>('wgen rate'!R32/'wgen rate'!Q32)-1</f>
        <v>1.4622793075140139E-2</v>
      </c>
      <c r="R32" s="8">
        <f>('wgen rate'!S32/'wgen rate'!R32)-1</f>
        <v>-6.3816265047617282E-2</v>
      </c>
      <c r="S32" s="8">
        <f>('wgen rate'!T32/'wgen rate'!S32)-1</f>
        <v>-2.9459670038258667E-2</v>
      </c>
      <c r="T32" s="8">
        <f>('wgen rate'!U32/'wgen rate'!T32)-1</f>
        <v>-8.7981402338144554E-2</v>
      </c>
      <c r="U32" s="8">
        <f>('wgen rate'!V32/'wgen rate'!U32)-1</f>
        <v>-7.7373103443627578E-3</v>
      </c>
      <c r="V32" s="8">
        <f>('wgen rate'!W32/'wgen rate'!V32)-1</f>
        <v>1.0412779643551584E-3</v>
      </c>
      <c r="W32" s="8">
        <f>('wgen rate'!X32/'wgen rate'!W32)-1</f>
        <v>-1.8439945731623775E-2</v>
      </c>
      <c r="X32" s="8">
        <f>('wgen rate'!Y32/'wgen rate'!X32)-1</f>
        <v>-5.3135921313037682E-2</v>
      </c>
      <c r="Y32" s="8">
        <f>('wgen rate'!Z32/'wgen rate'!Y32)-1</f>
        <v>3.5652415214013633E-2</v>
      </c>
      <c r="Z32" s="8">
        <f>('wgen rate'!AA32/'wgen rate'!Z32)-1</f>
        <v>9.9508955759535667E-2</v>
      </c>
      <c r="AA32" s="8">
        <f>('wgen rate'!AB32/'wgen rate'!AA32)-1</f>
        <v>-4.1271201035404825E-2</v>
      </c>
      <c r="AB32" s="8">
        <f>('wgen rate'!AC32/'wgen rate'!AB32)-1</f>
        <v>-2.8011694744687454E-2</v>
      </c>
      <c r="AC32" s="8">
        <f>('wgen rate'!AD32/'wgen rate'!AC32)-1</f>
        <v>1.5058055821561167E-2</v>
      </c>
      <c r="AD32" s="8">
        <f>('wgen rate'!AE32/'wgen rate'!AD32)-1</f>
        <v>-8.8971015321366864E-2</v>
      </c>
      <c r="AE32" s="8">
        <f>('wgen rate'!AF32/'wgen rate'!AE32)-1</f>
        <v>-1.6720078773655112E-2</v>
      </c>
      <c r="AF32" s="8">
        <f>('wgen rate'!AG32/'wgen rate'!AF32)-1</f>
        <v>-1.1389197527183925E-2</v>
      </c>
      <c r="AG32" s="8"/>
    </row>
    <row r="33" spans="1:34" ht="15" customHeight="1" x14ac:dyDescent="0.25">
      <c r="A33" s="3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8">
        <f>('wgen rate'!Q33/'wgen rate'!P33)-1</f>
        <v>-1.0612110725405466E-2</v>
      </c>
      <c r="Q33" s="8">
        <f>('wgen rate'!R33/'wgen rate'!Q33)-1</f>
        <v>3.1320918999991232E-2</v>
      </c>
      <c r="R33" s="8">
        <f>('wgen rate'!S33/'wgen rate'!R33)-1</f>
        <v>-8.7855232668359817E-2</v>
      </c>
      <c r="S33" s="8">
        <f>('wgen rate'!T33/'wgen rate'!S33)-1</f>
        <v>3.1135460292011752E-2</v>
      </c>
      <c r="T33" s="8">
        <f>('wgen rate'!U33/'wgen rate'!T33)-1</f>
        <v>-0.14070384713368744</v>
      </c>
      <c r="U33" s="8">
        <f>('wgen rate'!V33/'wgen rate'!U33)-1</f>
        <v>-4.7265010181005707E-2</v>
      </c>
      <c r="V33" s="8">
        <f>('wgen rate'!W33/'wgen rate'!V33)-1</f>
        <v>3.8016960532629707E-2</v>
      </c>
      <c r="W33" s="8">
        <f>('wgen rate'!X33/'wgen rate'!W33)-1</f>
        <v>-6.6882549022725946E-2</v>
      </c>
      <c r="X33" s="8">
        <f>('wgen rate'!Y33/'wgen rate'!X33)-1</f>
        <v>-5.3759456340119693E-2</v>
      </c>
      <c r="Y33" s="8">
        <f>('wgen rate'!Z33/'wgen rate'!Y33)-1</f>
        <v>4.9681972527039209E-2</v>
      </c>
      <c r="Z33" s="8">
        <f>('wgen rate'!AA33/'wgen rate'!Z33)-1</f>
        <v>-1.2868996337345173E-4</v>
      </c>
      <c r="AA33" s="8">
        <f>('wgen rate'!AB33/'wgen rate'!AA33)-1</f>
        <v>5.8957041318315806E-2</v>
      </c>
      <c r="AB33" s="8">
        <f>('wgen rate'!AC33/'wgen rate'!AB33)-1</f>
        <v>-1.7016173915834099E-2</v>
      </c>
      <c r="AC33" s="8">
        <f>('wgen rate'!AD33/'wgen rate'!AC33)-1</f>
        <v>1.690963719398364E-2</v>
      </c>
      <c r="AD33" s="8">
        <f>('wgen rate'!AE33/'wgen rate'!AD33)-1</f>
        <v>-1.4280079371631671E-2</v>
      </c>
      <c r="AE33" s="8">
        <f>('wgen rate'!AF33/'wgen rate'!AE33)-1</f>
        <v>0.19866303830498322</v>
      </c>
      <c r="AF33" s="8">
        <f>('wgen rate'!AG33/'wgen rate'!AF33)-1</f>
        <v>-7.8132999571899897E-2</v>
      </c>
      <c r="AG33" s="8"/>
    </row>
    <row r="34" spans="1:34" ht="15" customHeight="1" x14ac:dyDescent="0.25">
      <c r="A34" s="3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8">
        <f>('wgen rate'!Q34/'wgen rate'!P34)-1</f>
        <v>-6.5064608838297566E-2</v>
      </c>
      <c r="Q34" s="8">
        <f>('wgen rate'!R34/'wgen rate'!Q34)-1</f>
        <v>1.5722850879223094E-2</v>
      </c>
      <c r="R34" s="8">
        <f>('wgen rate'!S34/'wgen rate'!R34)-1</f>
        <v>-6.2145630754519843E-2</v>
      </c>
      <c r="S34" s="8">
        <f>('wgen rate'!T34/'wgen rate'!S34)-1</f>
        <v>-5.9255549042502853E-3</v>
      </c>
      <c r="T34" s="8">
        <f>('wgen rate'!U34/'wgen rate'!T34)-1</f>
        <v>-5.037567282289146E-2</v>
      </c>
      <c r="U34" s="8">
        <f>('wgen rate'!V34/'wgen rate'!U34)-1</f>
        <v>-3.1372413348213835E-2</v>
      </c>
      <c r="V34" s="8">
        <f>('wgen rate'!W34/'wgen rate'!V34)-1</f>
        <v>-6.8925261670493843E-4</v>
      </c>
      <c r="W34" s="8">
        <f>('wgen rate'!X34/'wgen rate'!W34)-1</f>
        <v>-6.6584049415701285E-2</v>
      </c>
      <c r="X34" s="8">
        <f>('wgen rate'!Y34/'wgen rate'!X34)-1</f>
        <v>-4.3399075345524785E-2</v>
      </c>
      <c r="Y34" s="8">
        <f>('wgen rate'!Z34/'wgen rate'!Y34)-1</f>
        <v>3.8742026408758123E-2</v>
      </c>
      <c r="Z34" s="8">
        <f>('wgen rate'!AA34/'wgen rate'!Z34)-1</f>
        <v>3.1306794117801573E-2</v>
      </c>
      <c r="AA34" s="8">
        <f>('wgen rate'!AB34/'wgen rate'!AA34)-1</f>
        <v>8.612637105131471E-2</v>
      </c>
      <c r="AB34" s="8">
        <f>('wgen rate'!AC34/'wgen rate'!AB34)-1</f>
        <v>1.4618899876037261E-2</v>
      </c>
      <c r="AC34" s="8">
        <f>('wgen rate'!AD34/'wgen rate'!AC34)-1</f>
        <v>1.1773884873404361E-2</v>
      </c>
      <c r="AD34" s="8">
        <f>('wgen rate'!AE34/'wgen rate'!AD34)-1</f>
        <v>3.5908121006361426E-2</v>
      </c>
      <c r="AE34" s="8">
        <f>('wgen rate'!AF34/'wgen rate'!AE34)-1</f>
        <v>0.18011856928062442</v>
      </c>
      <c r="AF34" s="8">
        <f>('wgen rate'!AG34/'wgen rate'!AF34)-1</f>
        <v>-3.011051020058797E-2</v>
      </c>
      <c r="AG34" s="8"/>
    </row>
    <row r="35" spans="1:34" ht="15" customHeight="1" x14ac:dyDescent="0.25">
      <c r="A35" s="3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8">
        <f>('wgen rate'!Q35/'wgen rate'!P35)-1</f>
        <v>-3.433373948682561E-2</v>
      </c>
      <c r="Q35" s="8">
        <f>('wgen rate'!R35/'wgen rate'!Q35)-1</f>
        <v>1.0121377796837194E-2</v>
      </c>
      <c r="R35" s="8">
        <f>('wgen rate'!S35/'wgen rate'!R35)-1</f>
        <v>-0.10108760408323281</v>
      </c>
      <c r="S35" s="8">
        <f>('wgen rate'!T35/'wgen rate'!S35)-1</f>
        <v>1.5346826885437981E-2</v>
      </c>
      <c r="T35" s="8">
        <f>('wgen rate'!U35/'wgen rate'!T35)-1</f>
        <v>-5.6362661453171814E-2</v>
      </c>
      <c r="U35" s="8">
        <f>('wgen rate'!V35/'wgen rate'!U35)-1</f>
        <v>-2.2817360904442974E-2</v>
      </c>
      <c r="V35" s="8">
        <f>('wgen rate'!W35/'wgen rate'!V35)-1</f>
        <v>1.0223089425538605</v>
      </c>
      <c r="W35" s="8">
        <f>('wgen rate'!X35/'wgen rate'!W35)-1</f>
        <v>-0.49377503930219591</v>
      </c>
      <c r="X35" s="8">
        <f>('wgen rate'!Y35/'wgen rate'!X35)-1</f>
        <v>-1.3803537000536159E-2</v>
      </c>
      <c r="Y35" s="8">
        <f>('wgen rate'!Z35/'wgen rate'!Y35)-1</f>
        <v>1.4782563750046052E-2</v>
      </c>
      <c r="Z35" s="8">
        <f>('wgen rate'!AA35/'wgen rate'!Z35)-1</f>
        <v>8.0711725024745995E-2</v>
      </c>
      <c r="AA35" s="8">
        <f>('wgen rate'!AB35/'wgen rate'!AA35)-1</f>
        <v>-2.213444498452477E-2</v>
      </c>
      <c r="AB35" s="8">
        <f>('wgen rate'!AC35/'wgen rate'!AB35)-1</f>
        <v>-1.5179034461854535E-2</v>
      </c>
      <c r="AC35" s="8">
        <f>('wgen rate'!AD35/'wgen rate'!AC35)-1</f>
        <v>2.4944049172828997E-2</v>
      </c>
      <c r="AD35" s="8">
        <f>('wgen rate'!AE35/'wgen rate'!AD35)-1</f>
        <v>-0.21814183943720689</v>
      </c>
      <c r="AE35" s="8">
        <f>('wgen rate'!AF35/'wgen rate'!AE35)-1</f>
        <v>0.11649808221039115</v>
      </c>
      <c r="AF35" s="8">
        <f>('wgen rate'!AG35/'wgen rate'!AF35)-1</f>
        <v>-3.9243580012244039E-2</v>
      </c>
      <c r="AG35" s="8"/>
    </row>
    <row r="36" spans="1:34" ht="15" customHeight="1" x14ac:dyDescent="0.25">
      <c r="A36" s="3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8">
        <f>('wgen rate'!Q36/'wgen rate'!P36)-1</f>
        <v>-2.9085972753244316E-2</v>
      </c>
      <c r="Q36" s="8">
        <f>('wgen rate'!R36/'wgen rate'!Q36)-1</f>
        <v>-0.10448195255001735</v>
      </c>
      <c r="R36" s="8">
        <f>('wgen rate'!S36/'wgen rate'!R36)-1</f>
        <v>-6.806922110686553E-2</v>
      </c>
      <c r="S36" s="8">
        <f>('wgen rate'!T36/'wgen rate'!S36)-1</f>
        <v>4.4840368405222764E-2</v>
      </c>
      <c r="T36" s="8">
        <f>('wgen rate'!U36/'wgen rate'!T36)-1</f>
        <v>7.9015077967740988E-2</v>
      </c>
      <c r="U36" s="8">
        <f>('wgen rate'!V36/'wgen rate'!U36)-1</f>
        <v>-7.6341289522241507E-2</v>
      </c>
      <c r="V36" s="8">
        <f>('wgen rate'!W36/'wgen rate'!V36)-1</f>
        <v>7.987513115343714E-2</v>
      </c>
      <c r="W36" s="8">
        <f>('wgen rate'!X36/'wgen rate'!W36)-1</f>
        <v>-3.5622619186073123E-2</v>
      </c>
      <c r="X36" s="8">
        <f>('wgen rate'!Y36/'wgen rate'!X36)-1</f>
        <v>-4.3368071011174569E-2</v>
      </c>
      <c r="Y36" s="8">
        <f>('wgen rate'!Z36/'wgen rate'!Y36)-1</f>
        <v>6.6913081645194605E-3</v>
      </c>
      <c r="Z36" s="8">
        <f>('wgen rate'!AA36/'wgen rate'!Z36)-1</f>
        <v>-0.19308564656128779</v>
      </c>
      <c r="AA36" s="8">
        <f>('wgen rate'!AB36/'wgen rate'!AA36)-1</f>
        <v>0.15548951541809131</v>
      </c>
      <c r="AB36" s="8">
        <f>('wgen rate'!AC36/'wgen rate'!AB36)-1</f>
        <v>0.15877387615613858</v>
      </c>
      <c r="AC36" s="8">
        <f>('wgen rate'!AD36/'wgen rate'!AC36)-1</f>
        <v>1.9118993794009276E-2</v>
      </c>
      <c r="AD36" s="8">
        <f>('wgen rate'!AE36/'wgen rate'!AD36)-1</f>
        <v>-7.8888159289536297E-3</v>
      </c>
      <c r="AE36" s="8">
        <f>('wgen rate'!AF36/'wgen rate'!AE36)-1</f>
        <v>8.7980772151236009E-2</v>
      </c>
      <c r="AF36" s="8">
        <f>('wgen rate'!AG36/'wgen rate'!AF36)-1</f>
        <v>-6.0927865131301884E-2</v>
      </c>
      <c r="AG36" s="8"/>
    </row>
    <row r="37" spans="1:34" ht="15" customHeight="1" x14ac:dyDescent="0.25">
      <c r="A37" s="3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8">
        <f>('wgen rate'!Q37/'wgen rate'!P37)-1</f>
        <v>-6.8069798953533489E-2</v>
      </c>
      <c r="Q37" s="8">
        <f>('wgen rate'!R37/'wgen rate'!Q37)-1</f>
        <v>-5.7480945475671508E-2</v>
      </c>
      <c r="R37" s="8">
        <f>('wgen rate'!S37/'wgen rate'!R37)-1</f>
        <v>-9.5660336716024807E-2</v>
      </c>
      <c r="S37" s="8">
        <f>('wgen rate'!T37/'wgen rate'!S37)-1</f>
        <v>1.8322894844666315E-2</v>
      </c>
      <c r="T37" s="8">
        <f>('wgen rate'!U37/'wgen rate'!T37)-1</f>
        <v>5.0340198376233047E-3</v>
      </c>
      <c r="U37" s="8">
        <f>('wgen rate'!V37/'wgen rate'!U37)-1</f>
        <v>-1.0442080725684644E-2</v>
      </c>
      <c r="V37" s="8">
        <f>('wgen rate'!W37/'wgen rate'!V37)-1</f>
        <v>7.2643360734385709E-3</v>
      </c>
      <c r="W37" s="8">
        <f>('wgen rate'!X37/'wgen rate'!W37)-1</f>
        <v>-5.4472915267971045E-2</v>
      </c>
      <c r="X37" s="8">
        <f>('wgen rate'!Y37/'wgen rate'!X37)-1</f>
        <v>-3.2795434458419592E-2</v>
      </c>
      <c r="Y37" s="8">
        <f>('wgen rate'!Z37/'wgen rate'!Y37)-1</f>
        <v>2.215866846507919E-2</v>
      </c>
      <c r="Z37" s="8">
        <f>('wgen rate'!AA37/'wgen rate'!Z37)-1</f>
        <v>9.0892403409791322E-2</v>
      </c>
      <c r="AA37" s="8">
        <f>('wgen rate'!AB37/'wgen rate'!AA37)-1</f>
        <v>-3.6509461983261327E-2</v>
      </c>
      <c r="AB37" s="8">
        <f>('wgen rate'!AC37/'wgen rate'!AB37)-1</f>
        <v>6.074682764641115E-2</v>
      </c>
      <c r="AC37" s="8">
        <f>('wgen rate'!AD37/'wgen rate'!AC37)-1</f>
        <v>-3.0165397435291341E-2</v>
      </c>
      <c r="AD37" s="8">
        <f>('wgen rate'!AE37/'wgen rate'!AD37)-1</f>
        <v>-3.2329085707568428E-2</v>
      </c>
      <c r="AE37" s="8">
        <f>('wgen rate'!AF37/'wgen rate'!AE37)-1</f>
        <v>0.1385508746060784</v>
      </c>
      <c r="AF37" s="8">
        <f>('wgen rate'!AG37/'wgen rate'!AF37)-1</f>
        <v>-4.0217891098118685E-2</v>
      </c>
      <c r="AG37" s="8"/>
    </row>
    <row r="38" spans="1:34" ht="15" customHeight="1" x14ac:dyDescent="0.25">
      <c r="A38" s="3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8">
        <f>('wgen rate'!Q38/'wgen rate'!P38)-1</f>
        <v>-3.5388260976230046E-2</v>
      </c>
      <c r="Q38" s="8">
        <f>('wgen rate'!R38/'wgen rate'!Q38)-1</f>
        <v>3.560292802803211E-2</v>
      </c>
      <c r="R38" s="8">
        <f>('wgen rate'!S38/'wgen rate'!R38)-1</f>
        <v>-3.3506360741861752E-2</v>
      </c>
      <c r="S38" s="8">
        <f>('wgen rate'!T38/'wgen rate'!S38)-1</f>
        <v>-2.8201037354775194E-2</v>
      </c>
      <c r="T38" s="8">
        <f>('wgen rate'!U38/'wgen rate'!T38)-1</f>
        <v>-9.7661280034678333E-2</v>
      </c>
      <c r="U38" s="8">
        <f>('wgen rate'!V38/'wgen rate'!U38)-1</f>
        <v>-2.1990987368469161E-2</v>
      </c>
      <c r="V38" s="8">
        <f>('wgen rate'!W38/'wgen rate'!V38)-1</f>
        <v>-3.4401445628118088E-2</v>
      </c>
      <c r="W38" s="8">
        <f>('wgen rate'!X38/'wgen rate'!W38)-1</f>
        <v>2.8165338240043081E-2</v>
      </c>
      <c r="X38" s="8">
        <f>('wgen rate'!Y38/'wgen rate'!X38)-1</f>
        <v>-4.2149692774474112E-2</v>
      </c>
      <c r="Y38" s="8">
        <f>('wgen rate'!Z38/'wgen rate'!Y38)-1</f>
        <v>2.3153107930926176E-2</v>
      </c>
      <c r="Z38" s="8">
        <f>('wgen rate'!AA38/'wgen rate'!Z38)-1</f>
        <v>0.12243289135074709</v>
      </c>
      <c r="AA38" s="8">
        <f>('wgen rate'!AB38/'wgen rate'!AA38)-1</f>
        <v>-5.3707543060090845E-2</v>
      </c>
      <c r="AB38" s="8">
        <f>('wgen rate'!AC38/'wgen rate'!AB38)-1</f>
        <v>3.401682345726198E-2</v>
      </c>
      <c r="AC38" s="8">
        <f>('wgen rate'!AD38/'wgen rate'!AC38)-1</f>
        <v>-2.6141477537811153E-2</v>
      </c>
      <c r="AD38" s="8">
        <f>('wgen rate'!AE38/'wgen rate'!AD38)-1</f>
        <v>-4.0752340861225922E-2</v>
      </c>
      <c r="AE38" s="8">
        <f>('wgen rate'!AF38/'wgen rate'!AE38)-1</f>
        <v>0.10029526000516831</v>
      </c>
      <c r="AF38" s="8">
        <f>('wgen rate'!AG38/'wgen rate'!AF38)-1</f>
        <v>-5.3662755847804E-2</v>
      </c>
      <c r="AG38" s="8"/>
    </row>
    <row r="39" spans="1:34" ht="15" customHeight="1" x14ac:dyDescent="0.25">
      <c r="A39" s="3" t="s">
        <v>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8">
        <f>('wgen rate'!Q39/'wgen rate'!P39)-1</f>
        <v>-2.8941462934814144E-2</v>
      </c>
      <c r="Q39" s="8">
        <f>('wgen rate'!R39/'wgen rate'!Q39)-1</f>
        <v>7.0417204053938587E-3</v>
      </c>
      <c r="R39" s="8">
        <f>('wgen rate'!S39/'wgen rate'!R39)-1</f>
        <v>-8.3237815039277074E-2</v>
      </c>
      <c r="S39" s="8">
        <f>('wgen rate'!T39/'wgen rate'!S39)-1</f>
        <v>2.2164540817151357E-2</v>
      </c>
      <c r="T39" s="8">
        <f>('wgen rate'!U39/'wgen rate'!T39)-1</f>
        <v>-7.0819035855200996E-2</v>
      </c>
      <c r="U39" s="8">
        <f>('wgen rate'!V39/'wgen rate'!U39)-1</f>
        <v>-2.6102903704074865E-2</v>
      </c>
      <c r="V39" s="8">
        <f>('wgen rate'!W39/'wgen rate'!V39)-1</f>
        <v>3.112556352112783E-2</v>
      </c>
      <c r="W39" s="8">
        <f>('wgen rate'!X39/'wgen rate'!W39)-1</f>
        <v>-5.6202767657773656E-2</v>
      </c>
      <c r="X39" s="8">
        <f>('wgen rate'!Y39/'wgen rate'!X39)-1</f>
        <v>-5.4574586850466678E-2</v>
      </c>
      <c r="Y39" s="8">
        <f>('wgen rate'!Z39/'wgen rate'!Y39)-1</f>
        <v>2.7525864788428223E-2</v>
      </c>
      <c r="Z39" s="8">
        <f>('wgen rate'!AA39/'wgen rate'!Z39)-1</f>
        <v>2.0407594391717465E-2</v>
      </c>
      <c r="AA39" s="8">
        <f>('wgen rate'!AB39/'wgen rate'!AA39)-1</f>
        <v>1.7597707823330699E-2</v>
      </c>
      <c r="AB39" s="8">
        <f>('wgen rate'!AC39/'wgen rate'!AB39)-1</f>
        <v>-2.7355015461334897E-2</v>
      </c>
      <c r="AC39" s="8">
        <f>('wgen rate'!AD39/'wgen rate'!AC39)-1</f>
        <v>3.6020438272919009E-2</v>
      </c>
      <c r="AD39" s="8">
        <f>('wgen rate'!AE39/'wgen rate'!AD39)-1</f>
        <v>-4.8045204033269506E-2</v>
      </c>
      <c r="AE39" s="8">
        <f>('wgen rate'!AF39/'wgen rate'!AE39)-1</f>
        <v>0.14692116393442767</v>
      </c>
      <c r="AF39" s="8">
        <f>('wgen rate'!AG39/'wgen rate'!AF39)-1</f>
        <v>-5.6245608145967463E-2</v>
      </c>
      <c r="AG39" s="8"/>
      <c r="AH39" s="8">
        <f>('wgen rate'!AF39/'wgen rate'!AE39)-1</f>
        <v>0.14692116393442767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9"/>
  <sheetViews>
    <sheetView topLeftCell="F18" workbookViewId="0">
      <selection activeCell="T40" sqref="T40"/>
    </sheetView>
  </sheetViews>
  <sheetFormatPr defaultColWidth="15.140625" defaultRowHeight="15" customHeight="1" x14ac:dyDescent="0.25"/>
  <cols>
    <col min="1" max="26" width="7.5703125" customWidth="1"/>
  </cols>
  <sheetData>
    <row r="1" spans="1:20" ht="15" customHeight="1" x14ac:dyDescent="0.25">
      <c r="A1" t="s">
        <v>13</v>
      </c>
    </row>
    <row r="2" spans="1:20" ht="15" customHeight="1" x14ac:dyDescent="0.25">
      <c r="A2" t="s">
        <v>20</v>
      </c>
    </row>
    <row r="3" spans="1:20" ht="15" customHeight="1" x14ac:dyDescent="0.25">
      <c r="B3" s="3">
        <v>2003</v>
      </c>
      <c r="C3" s="3">
        <v>2004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29">
        <v>2015</v>
      </c>
      <c r="O3" s="29">
        <v>2016</v>
      </c>
      <c r="P3" s="29">
        <v>2017</v>
      </c>
      <c r="Q3" s="3">
        <v>2018</v>
      </c>
      <c r="R3" s="3">
        <v>2019</v>
      </c>
      <c r="S3" s="3">
        <v>2020</v>
      </c>
      <c r="T3" s="3">
        <v>2021</v>
      </c>
    </row>
    <row r="4" spans="1:20" ht="15" customHeight="1" x14ac:dyDescent="0.25">
      <c r="A4" s="3">
        <v>1</v>
      </c>
      <c r="B4" s="7"/>
      <c r="C4" s="7"/>
      <c r="D4" s="8">
        <f>('disposal rate'!Q4/'disposal rate'!P4)-1</f>
        <v>1.3542055660178409E-2</v>
      </c>
      <c r="E4" s="8">
        <f>('disposal rate'!R4/'disposal rate'!Q4)-1</f>
        <v>-5.4968484733079359E-2</v>
      </c>
      <c r="F4" s="8">
        <f>('disposal rate'!S4/'disposal rate'!R4)-1</f>
        <v>-4.7597478295476781E-2</v>
      </c>
      <c r="G4" s="8">
        <f>('disposal rate'!T4/'disposal rate'!S4)-1</f>
        <v>-2.0008997745653456E-2</v>
      </c>
      <c r="H4" s="8">
        <f>('disposal rate'!U4/'disposal rate'!T4)-1</f>
        <v>-7.1432991268722268E-2</v>
      </c>
      <c r="I4" s="8">
        <f>('disposal rate'!V4/'disposal rate'!U4)-1</f>
        <v>-3.2290673647644152E-2</v>
      </c>
      <c r="J4" s="8">
        <f>('disposal rate'!W4/'disposal rate'!V4)-1</f>
        <v>2.2285649222501647E-2</v>
      </c>
      <c r="K4" s="8">
        <f>('disposal rate'!X4/'disposal rate'!W4)-1</f>
        <v>-2.3335592581979037E-2</v>
      </c>
      <c r="L4" s="8">
        <f>('disposal rate'!Y4/'disposal rate'!X4)-1</f>
        <v>-6.5954139565643666E-2</v>
      </c>
      <c r="M4" s="8">
        <f>('disposal rate'!Z4/'disposal rate'!Y4)-1</f>
        <v>9.9236889888436597E-3</v>
      </c>
      <c r="N4" s="8">
        <f>('disposal rate'!AA4/'disposal rate'!Z4)-1</f>
        <v>1.4117134094488781E-2</v>
      </c>
      <c r="O4" s="8">
        <f>('disposal rate'!AB4/'disposal rate'!AA4)-1</f>
        <v>-2.0027023298424207E-2</v>
      </c>
      <c r="P4" s="8">
        <f>('disposal rate'!AC4/'disposal rate'!AB4)-1</f>
        <v>1.0091563466397835E-2</v>
      </c>
      <c r="Q4" s="8">
        <f>('disposal rate'!AD4/'disposal rate'!AC4)-1</f>
        <v>5.542317376283723E-2</v>
      </c>
      <c r="R4" s="8">
        <f>('disposal rate'!AE4/'disposal rate'!AD4)-1</f>
        <v>6.7790932105753932E-2</v>
      </c>
      <c r="S4" s="8">
        <f>('disposal rate'!AF4/'disposal rate'!AE4)-1</f>
        <v>-3.5219905385710737E-2</v>
      </c>
      <c r="T4" s="8">
        <f>('disposal rate'!AG4/'disposal rate'!AF4)-1</f>
        <v>2.2820238374827717E-2</v>
      </c>
    </row>
    <row r="5" spans="1:20" ht="15" customHeight="1" x14ac:dyDescent="0.25">
      <c r="A5" s="3">
        <v>2</v>
      </c>
      <c r="B5" s="7"/>
      <c r="C5" s="7"/>
      <c r="D5" s="8">
        <f>('disposal rate'!Q5/'disposal rate'!P5)-1</f>
        <v>-4.3909777990787879E-2</v>
      </c>
      <c r="E5" s="8">
        <f>('disposal rate'!R5/'disposal rate'!Q5)-1</f>
        <v>2.0365093503996512E-2</v>
      </c>
      <c r="F5" s="8">
        <f>('disposal rate'!S5/'disposal rate'!R5)-1</f>
        <v>-2.9813131929488201E-2</v>
      </c>
      <c r="G5" s="8">
        <f>('disposal rate'!T5/'disposal rate'!S5)-1</f>
        <v>-4.4318062230329525E-2</v>
      </c>
      <c r="H5" s="8">
        <f>('disposal rate'!U5/'disposal rate'!T5)-1</f>
        <v>-6.0448016515476821E-2</v>
      </c>
      <c r="I5" s="8">
        <f>('disposal rate'!V5/'disposal rate'!U5)-1</f>
        <v>-4.1604725764806894E-2</v>
      </c>
      <c r="J5" s="8">
        <f>('disposal rate'!W5/'disposal rate'!V5)-1</f>
        <v>2.0597279793309164E-2</v>
      </c>
      <c r="K5" s="8">
        <f>('disposal rate'!X5/'disposal rate'!W5)-1</f>
        <v>-4.0723573320491147E-2</v>
      </c>
      <c r="L5" s="8">
        <f>('disposal rate'!Y5/'disposal rate'!X5)-1</f>
        <v>-2.1812404547137842E-2</v>
      </c>
      <c r="M5" s="8">
        <f>('disposal rate'!Z5/'disposal rate'!Y5)-1</f>
        <v>-7.6681274279437273E-2</v>
      </c>
      <c r="N5" s="8">
        <f>('disposal rate'!AA5/'disposal rate'!Z5)-1</f>
        <v>7.7061806934843879E-3</v>
      </c>
      <c r="O5" s="8">
        <f>('disposal rate'!AB5/'disposal rate'!AA5)-1</f>
        <v>-1.4901937960664524E-2</v>
      </c>
      <c r="P5" s="8">
        <f>('disposal rate'!AC5/'disposal rate'!AB5)-1</f>
        <v>-1.1042975340122552E-2</v>
      </c>
      <c r="Q5" s="8">
        <f>('disposal rate'!AD5/'disposal rate'!AC5)-1</f>
        <v>6.767230449297168E-3</v>
      </c>
      <c r="R5" s="8">
        <f>('disposal rate'!AE5/'disposal rate'!AD5)-1</f>
        <v>0.11494303058501476</v>
      </c>
      <c r="S5" s="8">
        <f>('disposal rate'!AF5/'disposal rate'!AE5)-1</f>
        <v>0.30036140066169104</v>
      </c>
      <c r="T5" s="8">
        <f>('disposal rate'!AG5/'disposal rate'!AF5)-1</f>
        <v>-4.7103340804488525E-5</v>
      </c>
    </row>
    <row r="6" spans="1:20" ht="15" customHeight="1" x14ac:dyDescent="0.25">
      <c r="A6" s="3">
        <v>3</v>
      </c>
      <c r="B6" s="7"/>
      <c r="C6" s="7"/>
      <c r="D6" s="8">
        <f>('disposal rate'!Q6/'disposal rate'!P6)-1</f>
        <v>-6.2530318614784086E-3</v>
      </c>
      <c r="E6" s="8">
        <f>('disposal rate'!R6/'disposal rate'!Q6)-1</f>
        <v>1.0422220108455393E-2</v>
      </c>
      <c r="F6" s="8">
        <f>('disposal rate'!S6/'disposal rate'!R6)-1</f>
        <v>-8.0326595759909303E-2</v>
      </c>
      <c r="G6" s="8">
        <f>('disposal rate'!T6/'disposal rate'!S6)-1</f>
        <v>-2.0325970436787077E-2</v>
      </c>
      <c r="H6" s="8">
        <f>('disposal rate'!U6/'disposal rate'!T6)-1</f>
        <v>-4.1630385312349971E-2</v>
      </c>
      <c r="I6" s="8">
        <f>('disposal rate'!V6/'disposal rate'!U6)-1</f>
        <v>-1.4636264350264216E-2</v>
      </c>
      <c r="J6" s="8">
        <f>('disposal rate'!W6/'disposal rate'!V6)-1</f>
        <v>-1.4901150473386027E-2</v>
      </c>
      <c r="K6" s="8">
        <f>('disposal rate'!X6/'disposal rate'!W6)-1</f>
        <v>-3.4240053449769658E-2</v>
      </c>
      <c r="L6" s="8">
        <f>('disposal rate'!Y6/'disposal rate'!X6)-1</f>
        <v>-3.0860691269898877E-2</v>
      </c>
      <c r="M6" s="8">
        <f>('disposal rate'!Z6/'disposal rate'!Y6)-1</f>
        <v>-4.6847679880944848E-2</v>
      </c>
      <c r="N6" s="8">
        <f>('disposal rate'!AA6/'disposal rate'!Z6)-1</f>
        <v>2.9553930718534627E-2</v>
      </c>
      <c r="O6" s="8">
        <f>('disposal rate'!AB6/'disposal rate'!AA6)-1</f>
        <v>8.8152651695521111E-3</v>
      </c>
      <c r="P6" s="8">
        <f>('disposal rate'!AC6/'disposal rate'!AB6)-1</f>
        <v>-3.2330394052947575E-2</v>
      </c>
      <c r="Q6" s="8">
        <f>('disposal rate'!AD6/'disposal rate'!AC6)-1</f>
        <v>2.7763151525187713E-2</v>
      </c>
      <c r="R6" s="8">
        <f>('disposal rate'!AE6/'disposal rate'!AD6)-1</f>
        <v>2.1771355858982266E-2</v>
      </c>
      <c r="S6" s="8">
        <f>('disposal rate'!AF6/'disposal rate'!AE6)-1</f>
        <v>0.15636751266868609</v>
      </c>
      <c r="T6" s="8">
        <f>('disposal rate'!AG6/'disposal rate'!AF6)-1</f>
        <v>-6.5092955967424926E-2</v>
      </c>
    </row>
    <row r="7" spans="1:20" ht="15" customHeight="1" x14ac:dyDescent="0.25">
      <c r="A7" s="3">
        <v>4</v>
      </c>
      <c r="B7" s="7"/>
      <c r="C7" s="7"/>
      <c r="D7" s="8">
        <f>('disposal rate'!Q7/'disposal rate'!P7)-1</f>
        <v>-6.7388770253998254E-2</v>
      </c>
      <c r="E7" s="8">
        <f>('disposal rate'!R7/'disposal rate'!Q7)-1</f>
        <v>4.4412735281580407E-3</v>
      </c>
      <c r="F7" s="8">
        <f>('disposal rate'!S7/'disposal rate'!R7)-1</f>
        <v>-4.7994297403612385E-2</v>
      </c>
      <c r="G7" s="8">
        <f>('disposal rate'!T7/'disposal rate'!S7)-1</f>
        <v>-5.6749121335951558E-2</v>
      </c>
      <c r="H7" s="8">
        <f>('disposal rate'!U7/'disposal rate'!T7)-1</f>
        <v>-4.0416689877994849E-2</v>
      </c>
      <c r="I7" s="8">
        <f>('disposal rate'!V7/'disposal rate'!U7)-1</f>
        <v>4.8017928399294751E-2</v>
      </c>
      <c r="J7" s="8">
        <f>('disposal rate'!W7/'disposal rate'!V7)-1</f>
        <v>-6.464642965127998E-2</v>
      </c>
      <c r="K7" s="8">
        <f>('disposal rate'!X7/'disposal rate'!W7)-1</f>
        <v>-3.7110405062599994E-2</v>
      </c>
      <c r="L7" s="8">
        <f>('disposal rate'!Y7/'disposal rate'!X7)-1</f>
        <v>-3.1459829378573057E-2</v>
      </c>
      <c r="M7" s="8">
        <f>('disposal rate'!Z7/'disposal rate'!Y7)-1</f>
        <v>-1.3267801367635501E-2</v>
      </c>
      <c r="N7" s="8">
        <f>('disposal rate'!AA7/'disposal rate'!Z7)-1</f>
        <v>-3.5781956542230153E-3</v>
      </c>
      <c r="O7" s="8">
        <f>('disposal rate'!AB7/'disposal rate'!AA7)-1</f>
        <v>4.2520507152462361E-2</v>
      </c>
      <c r="P7" s="8">
        <f>('disposal rate'!AC7/'disposal rate'!AB7)-1</f>
        <v>-1.9012504440753086E-2</v>
      </c>
      <c r="Q7" s="8">
        <f>('disposal rate'!AD7/'disposal rate'!AC7)-1</f>
        <v>4.0791467254295721E-2</v>
      </c>
      <c r="R7" s="8">
        <f>('disposal rate'!AE7/'disposal rate'!AD7)-1</f>
        <v>5.2593409842787153E-3</v>
      </c>
      <c r="S7" s="8">
        <f>('disposal rate'!AF7/'disposal rate'!AE7)-1</f>
        <v>0.13440476168062676</v>
      </c>
      <c r="T7" s="8">
        <f>('disposal rate'!AG7/'disposal rate'!AF7)-1</f>
        <v>-8.0356965773378253E-3</v>
      </c>
    </row>
    <row r="8" spans="1:20" ht="15" customHeight="1" x14ac:dyDescent="0.25">
      <c r="A8" s="3">
        <v>5</v>
      </c>
      <c r="B8" s="7"/>
      <c r="C8" s="7"/>
      <c r="D8" s="8">
        <f>('disposal rate'!Q8/'disposal rate'!P8)-1</f>
        <v>-8.8517623098124387E-3</v>
      </c>
      <c r="E8" s="8">
        <f>('disposal rate'!R8/'disposal rate'!Q8)-1</f>
        <v>-1.3570678948581549E-2</v>
      </c>
      <c r="F8" s="8">
        <f>('disposal rate'!S8/'disposal rate'!R8)-1</f>
        <v>-0.11630537205756797</v>
      </c>
      <c r="G8" s="8">
        <f>('disposal rate'!T8/'disposal rate'!S8)-1</f>
        <v>-3.8370804841936557E-2</v>
      </c>
      <c r="H8" s="8">
        <f>('disposal rate'!U8/'disposal rate'!T8)-1</f>
        <v>-5.4308828861174718E-2</v>
      </c>
      <c r="I8" s="8">
        <f>('disposal rate'!V8/'disposal rate'!U8)-1</f>
        <v>-1.977529547939727E-2</v>
      </c>
      <c r="J8" s="8">
        <f>('disposal rate'!W8/'disposal rate'!V8)-1</f>
        <v>-5.1414988212504786E-3</v>
      </c>
      <c r="K8" s="8">
        <f>('disposal rate'!X8/'disposal rate'!W8)-1</f>
        <v>-3.4799178830682842E-2</v>
      </c>
      <c r="L8" s="8">
        <f>('disposal rate'!Y8/'disposal rate'!X8)-1</f>
        <v>-7.4962829338764636E-2</v>
      </c>
      <c r="M8" s="8">
        <f>('disposal rate'!Z8/'disposal rate'!Y8)-1</f>
        <v>-2.1403635532861953E-2</v>
      </c>
      <c r="N8" s="8">
        <f>('disposal rate'!AA8/'disposal rate'!Z8)-1</f>
        <v>2.3176667768753045E-2</v>
      </c>
      <c r="O8" s="8">
        <f>('disposal rate'!AB8/'disposal rate'!AA8)-1</f>
        <v>8.6326976071589012E-3</v>
      </c>
      <c r="P8" s="8">
        <f>('disposal rate'!AC8/'disposal rate'!AB8)-1</f>
        <v>-1.734520391976635E-3</v>
      </c>
      <c r="Q8" s="8">
        <f>('disposal rate'!AD8/'disposal rate'!AC8)-1</f>
        <v>0.39406775052592091</v>
      </c>
      <c r="R8" s="8">
        <f>('disposal rate'!AE8/'disposal rate'!AD8)-1</f>
        <v>-0.22205043700657845</v>
      </c>
      <c r="S8" s="8">
        <f>('disposal rate'!AF8/'disposal rate'!AE8)-1</f>
        <v>0.18043639004710621</v>
      </c>
      <c r="T8" s="8">
        <f>('disposal rate'!AG8/'disposal rate'!AF8)-1</f>
        <v>-1.2260546382585003E-2</v>
      </c>
    </row>
    <row r="9" spans="1:20" ht="15" customHeight="1" x14ac:dyDescent="0.25">
      <c r="A9" s="3">
        <v>6</v>
      </c>
      <c r="B9" s="7"/>
      <c r="C9" s="7"/>
      <c r="D9" s="8">
        <f>('disposal rate'!Q9/'disposal rate'!P9)-1</f>
        <v>-2.2494010315857738E-3</v>
      </c>
      <c r="E9" s="8">
        <f>('disposal rate'!R9/'disposal rate'!Q9)-1</f>
        <v>2.1964977408522879E-2</v>
      </c>
      <c r="F9" s="8">
        <f>('disposal rate'!S9/'disposal rate'!R9)-1</f>
        <v>-7.8136501066435216E-2</v>
      </c>
      <c r="G9" s="8">
        <f>('disposal rate'!T9/'disposal rate'!S9)-1</f>
        <v>2.9140033089378736E-3</v>
      </c>
      <c r="H9" s="8">
        <f>('disposal rate'!U9/'disposal rate'!T9)-1</f>
        <v>-5.1208453490878103E-2</v>
      </c>
      <c r="I9" s="8">
        <f>('disposal rate'!V9/'disposal rate'!U9)-1</f>
        <v>-6.7797264450727424E-3</v>
      </c>
      <c r="J9" s="8">
        <f>('disposal rate'!W9/'disposal rate'!V9)-1</f>
        <v>-7.5422643942008039E-3</v>
      </c>
      <c r="K9" s="8">
        <f>('disposal rate'!X9/'disposal rate'!W9)-1</f>
        <v>1.7734823794590682E-4</v>
      </c>
      <c r="L9" s="8">
        <f>('disposal rate'!Y9/'disposal rate'!X9)-1</f>
        <v>-4.895632915342385E-2</v>
      </c>
      <c r="M9" s="8">
        <f>('disposal rate'!Z9/'disposal rate'!Y9)-1</f>
        <v>-2.5358103481614047E-2</v>
      </c>
      <c r="N9" s="8">
        <f>('disposal rate'!AA9/'disposal rate'!Z9)-1</f>
        <v>3.9091792086666466E-2</v>
      </c>
      <c r="O9" s="8">
        <f>('disposal rate'!AB9/'disposal rate'!AA9)-1</f>
        <v>-1.6181833722278549E-3</v>
      </c>
      <c r="P9" s="8">
        <f>('disposal rate'!AC9/'disposal rate'!AB9)-1</f>
        <v>3.2368887912693767E-2</v>
      </c>
      <c r="Q9" s="8">
        <f>('disposal rate'!AD9/'disposal rate'!AC9)-1</f>
        <v>4.1697769492145875E-2</v>
      </c>
      <c r="R9" s="8">
        <f>('disposal rate'!AE9/'disposal rate'!AD9)-1</f>
        <v>7.055123428526322E-2</v>
      </c>
      <c r="S9" s="8">
        <f>('disposal rate'!AF9/'disposal rate'!AE9)-1</f>
        <v>0.25543674915521764</v>
      </c>
      <c r="T9" s="8">
        <f>('disposal rate'!AG9/'disposal rate'!AF9)-1</f>
        <v>2.765150478427425E-2</v>
      </c>
    </row>
    <row r="10" spans="1:20" ht="15" customHeight="1" x14ac:dyDescent="0.25">
      <c r="A10" s="3">
        <v>7</v>
      </c>
      <c r="B10" s="7"/>
      <c r="C10" s="7"/>
      <c r="D10" s="8">
        <f>('disposal rate'!Q10/'disposal rate'!P10)-1</f>
        <v>-5.0176536005897887E-2</v>
      </c>
      <c r="E10" s="8">
        <f>('disposal rate'!R10/'disposal rate'!Q10)-1</f>
        <v>6.6724799274520796E-2</v>
      </c>
      <c r="F10" s="8">
        <f>('disposal rate'!S10/'disposal rate'!R10)-1</f>
        <v>-6.4885438352469849E-2</v>
      </c>
      <c r="G10" s="8">
        <f>('disposal rate'!T10/'disposal rate'!S10)-1</f>
        <v>-3.0468104412074704E-2</v>
      </c>
      <c r="H10" s="8">
        <f>('disposal rate'!U10/'disposal rate'!T10)-1</f>
        <v>1.3830999756002216E-2</v>
      </c>
      <c r="I10" s="8">
        <f>('disposal rate'!V10/'disposal rate'!U10)-1</f>
        <v>-1.7361145453166471E-2</v>
      </c>
      <c r="J10" s="8">
        <f>('disposal rate'!W10/'disposal rate'!V10)-1</f>
        <v>1.8830326856870361E-2</v>
      </c>
      <c r="K10" s="8">
        <f>('disposal rate'!X10/'disposal rate'!W10)-1</f>
        <v>-2.7577232765053639E-3</v>
      </c>
      <c r="L10" s="8">
        <f>('disposal rate'!Y10/'disposal rate'!X10)-1</f>
        <v>-9.9725808677416761E-2</v>
      </c>
      <c r="M10" s="8">
        <f>('disposal rate'!Z10/'disposal rate'!Y10)-1</f>
        <v>-2.2614789562010018E-2</v>
      </c>
      <c r="N10" s="8">
        <f>('disposal rate'!AA10/'disposal rate'!Z10)-1</f>
        <v>-0.35586812960930359</v>
      </c>
      <c r="O10" s="8">
        <f>('disposal rate'!AB10/'disposal rate'!AA10)-1</f>
        <v>0.61452502014314003</v>
      </c>
      <c r="P10" s="8">
        <f>('disposal rate'!AC10/'disposal rate'!AB10)-1</f>
        <v>-2.2612276473226167E-2</v>
      </c>
      <c r="Q10" s="8">
        <f>('disposal rate'!AD10/'disposal rate'!AC10)-1</f>
        <v>1.1644521521676499E-2</v>
      </c>
      <c r="R10" s="8">
        <f>('disposal rate'!AE10/'disposal rate'!AD10)-1</f>
        <v>4.2420357527922503E-2</v>
      </c>
      <c r="S10" s="8">
        <f>('disposal rate'!AF10/'disposal rate'!AE10)-1</f>
        <v>0.21205160352185315</v>
      </c>
      <c r="T10" s="8">
        <f>('disposal rate'!AG10/'disposal rate'!AF10)-1</f>
        <v>-3.5522121863871936E-2</v>
      </c>
    </row>
    <row r="11" spans="1:20" ht="15" customHeight="1" x14ac:dyDescent="0.25">
      <c r="A11" s="3">
        <v>8</v>
      </c>
      <c r="B11" s="7"/>
      <c r="C11" s="7"/>
      <c r="D11" s="8">
        <f>('disposal rate'!Q11/'disposal rate'!P11)-1</f>
        <v>-3.3838674870412255E-4</v>
      </c>
      <c r="E11" s="8">
        <f>('disposal rate'!R11/'disposal rate'!Q11)-1</f>
        <v>-8.1181178789474506E-2</v>
      </c>
      <c r="F11" s="8">
        <f>('disposal rate'!S11/'disposal rate'!R11)-1</f>
        <v>-6.1413685500802284E-2</v>
      </c>
      <c r="G11" s="8">
        <f>('disposal rate'!T11/'disposal rate'!S11)-1</f>
        <v>-7.2144715770854906E-2</v>
      </c>
      <c r="H11" s="8">
        <f>('disposal rate'!U11/'disposal rate'!T11)-1</f>
        <v>-0.14946721748769387</v>
      </c>
      <c r="I11" s="8">
        <f>('disposal rate'!V11/'disposal rate'!U11)-1</f>
        <v>-7.93790494069333E-2</v>
      </c>
      <c r="J11" s="8">
        <f>('disposal rate'!W11/'disposal rate'!V11)-1</f>
        <v>1.3656588145397386E-2</v>
      </c>
      <c r="K11" s="8">
        <f>('disposal rate'!X11/'disposal rate'!W11)-1</f>
        <v>0.10942249063723541</v>
      </c>
      <c r="L11" s="8">
        <f>('disposal rate'!Y11/'disposal rate'!X11)-1</f>
        <v>-8.7082990912619063E-2</v>
      </c>
      <c r="M11" s="8">
        <f>('disposal rate'!Z11/'disposal rate'!Y11)-1</f>
        <v>-1.670495697208052E-2</v>
      </c>
      <c r="N11" s="8">
        <f>('disposal rate'!AA11/'disposal rate'!Z11)-1</f>
        <v>1.203941223520677E-2</v>
      </c>
      <c r="O11" s="8">
        <f>('disposal rate'!AB11/'disposal rate'!AA11)-1</f>
        <v>6.8341821691726867E-2</v>
      </c>
      <c r="P11" s="8">
        <f>('disposal rate'!AC11/'disposal rate'!AB11)-1</f>
        <v>-0.10594693434456171</v>
      </c>
      <c r="Q11" s="8">
        <f>('disposal rate'!AD11/'disposal rate'!AC11)-1</f>
        <v>5.0863570877772712E-2</v>
      </c>
      <c r="R11" s="8">
        <f>('disposal rate'!AE11/'disposal rate'!AD11)-1</f>
        <v>4.9414006236173647E-2</v>
      </c>
      <c r="S11" s="8">
        <f>('disposal rate'!AF11/'disposal rate'!AE11)-1</f>
        <v>9.6261332950140943E-2</v>
      </c>
      <c r="T11" s="8">
        <f>('disposal rate'!AG11/'disposal rate'!AF11)-1</f>
        <v>-3.1443766097491332E-2</v>
      </c>
    </row>
    <row r="12" spans="1:20" ht="15" customHeight="1" x14ac:dyDescent="0.25">
      <c r="A12" s="3">
        <v>9</v>
      </c>
      <c r="B12" s="7"/>
      <c r="C12" s="7"/>
      <c r="D12" s="8">
        <f>('disposal rate'!Q12/'disposal rate'!P12)-1</f>
        <v>-6.8155302162155262E-2</v>
      </c>
      <c r="E12" s="8">
        <f>('disposal rate'!R12/'disposal rate'!Q12)-1</f>
        <v>-6.7495700410479142E-2</v>
      </c>
      <c r="F12" s="8">
        <f>('disposal rate'!S12/'disposal rate'!R12)-1</f>
        <v>-2.3400088891098458E-2</v>
      </c>
      <c r="G12" s="8">
        <f>('disposal rate'!T12/'disposal rate'!S12)-1</f>
        <v>-1.3784628623395023E-2</v>
      </c>
      <c r="H12" s="8">
        <f>('disposal rate'!U12/'disposal rate'!T12)-1</f>
        <v>2.8020935626372978E-2</v>
      </c>
      <c r="I12" s="8">
        <f>('disposal rate'!V12/'disposal rate'!U12)-1</f>
        <v>-2.8664239996404328E-3</v>
      </c>
      <c r="J12" s="8">
        <f>('disposal rate'!W12/'disposal rate'!V12)-1</f>
        <v>7.5857892235429158E-3</v>
      </c>
      <c r="K12" s="8">
        <f>('disposal rate'!X12/'disposal rate'!W12)-1</f>
        <v>-3.0093647282425362E-4</v>
      </c>
      <c r="L12" s="8">
        <f>('disposal rate'!Y12/'disposal rate'!X12)-1</f>
        <v>-8.6321913500809755E-2</v>
      </c>
      <c r="M12" s="8">
        <f>('disposal rate'!Z12/'disposal rate'!Y12)-1</f>
        <v>-7.417528976132659E-2</v>
      </c>
      <c r="N12" s="8">
        <f>('disposal rate'!AA12/'disposal rate'!Z12)-1</f>
        <v>3.7243979598061694E-2</v>
      </c>
      <c r="O12" s="8">
        <f>('disposal rate'!AB12/'disposal rate'!AA12)-1</f>
        <v>4.5942169883583794E-3</v>
      </c>
      <c r="P12" s="8">
        <f>('disposal rate'!AC12/'disposal rate'!AB12)-1</f>
        <v>-5.4165840535550736E-2</v>
      </c>
      <c r="Q12" s="8">
        <f>('disposal rate'!AD12/'disposal rate'!AC12)-1</f>
        <v>0.13717761998581635</v>
      </c>
      <c r="R12" s="8">
        <f>('disposal rate'!AE12/'disposal rate'!AD12)-1</f>
        <v>-1.8830592382466094E-3</v>
      </c>
      <c r="S12" s="8">
        <f>('disposal rate'!AF12/'disposal rate'!AE12)-1</f>
        <v>0.12172577016913477</v>
      </c>
      <c r="T12" s="8">
        <f>('disposal rate'!AG12/'disposal rate'!AF12)-1</f>
        <v>1.7787093362830131E-2</v>
      </c>
    </row>
    <row r="13" spans="1:20" ht="15" customHeight="1" x14ac:dyDescent="0.25">
      <c r="A13" s="3">
        <v>10</v>
      </c>
      <c r="B13" s="7"/>
      <c r="C13" s="7"/>
      <c r="D13" s="8">
        <f>('disposal rate'!Q13/'disposal rate'!P13)-1</f>
        <v>-2.4494035769196176E-2</v>
      </c>
      <c r="E13" s="8">
        <f>('disposal rate'!R13/'disposal rate'!Q13)-1</f>
        <v>2.9551568405661532E-2</v>
      </c>
      <c r="F13" s="8">
        <f>('disposal rate'!S13/'disposal rate'!R13)-1</f>
        <v>-5.9422451391216602E-2</v>
      </c>
      <c r="G13" s="8">
        <f>('disposal rate'!T13/'disposal rate'!S13)-1</f>
        <v>-1.2747960475774978E-2</v>
      </c>
      <c r="H13" s="8">
        <f>('disposal rate'!U13/'disposal rate'!T13)-1</f>
        <v>-6.4790475292212713E-2</v>
      </c>
      <c r="I13" s="8">
        <f>('disposal rate'!V13/'disposal rate'!U13)-1</f>
        <v>-1.329886582476647E-2</v>
      </c>
      <c r="J13" s="8">
        <f>('disposal rate'!W13/'disposal rate'!V13)-1</f>
        <v>1.7777173112025757E-2</v>
      </c>
      <c r="K13" s="8">
        <f>('disposal rate'!X13/'disposal rate'!W13)-1</f>
        <v>-2.4624745616703581E-2</v>
      </c>
      <c r="L13" s="8">
        <f>('disposal rate'!Y13/'disposal rate'!X13)-1</f>
        <v>-3.8318934678830741E-2</v>
      </c>
      <c r="M13" s="8">
        <f>('disposal rate'!Z13/'disposal rate'!Y13)-1</f>
        <v>-3.0834041678274082E-2</v>
      </c>
      <c r="N13" s="8">
        <f>('disposal rate'!AA13/'disposal rate'!Z13)-1</f>
        <v>3.0119300450496045E-2</v>
      </c>
      <c r="O13" s="8">
        <f>('disposal rate'!AB13/'disposal rate'!AA13)-1</f>
        <v>4.4056512240467249E-2</v>
      </c>
      <c r="P13" s="8">
        <f>('disposal rate'!AC13/'disposal rate'!AB13)-1</f>
        <v>-3.9820276465837745E-2</v>
      </c>
      <c r="Q13" s="8">
        <f>('disposal rate'!AD13/'disposal rate'!AC13)-1</f>
        <v>-2.3617754442219807E-2</v>
      </c>
      <c r="R13" s="8">
        <f>('disposal rate'!AE13/'disposal rate'!AD13)-1</f>
        <v>-3.8464864606806093E-2</v>
      </c>
      <c r="S13" s="8">
        <f>('disposal rate'!AF13/'disposal rate'!AE13)-1</f>
        <v>-4.6820753855103536E-2</v>
      </c>
      <c r="T13" s="8">
        <f>('disposal rate'!AG13/'disposal rate'!AF13)-1</f>
        <v>-4.1796395626348182E-2</v>
      </c>
    </row>
    <row r="14" spans="1:20" ht="15" customHeight="1" x14ac:dyDescent="0.25">
      <c r="A14" s="3">
        <v>11</v>
      </c>
      <c r="B14" s="7"/>
      <c r="C14" s="7"/>
      <c r="D14" s="8">
        <f>('disposal rate'!Q14/'disposal rate'!P14)-1</f>
        <v>-6.9026814809400872E-3</v>
      </c>
      <c r="E14" s="8">
        <f>('disposal rate'!R14/'disposal rate'!Q14)-1</f>
        <v>-5.5769577241888579E-2</v>
      </c>
      <c r="F14" s="8">
        <f>('disposal rate'!S14/'disposal rate'!R14)-1</f>
        <v>-4.4388632028955821E-2</v>
      </c>
      <c r="G14" s="8">
        <f>('disposal rate'!T14/'disposal rate'!S14)-1</f>
        <v>-0.14727067059410615</v>
      </c>
      <c r="H14" s="8">
        <f>('disposal rate'!U14/'disposal rate'!T14)-1</f>
        <v>4.1234917094203904E-3</v>
      </c>
      <c r="I14" s="8">
        <f>('disposal rate'!V14/'disposal rate'!U14)-1</f>
        <v>-2.0367294084860155E-2</v>
      </c>
      <c r="J14" s="8">
        <f>('disposal rate'!W14/'disposal rate'!V14)-1</f>
        <v>-8.430926910915848E-3</v>
      </c>
      <c r="K14" s="8">
        <f>('disposal rate'!X14/'disposal rate'!W14)-1</f>
        <v>3.7594107806016019E-4</v>
      </c>
      <c r="L14" s="8">
        <f>('disposal rate'!Y14/'disposal rate'!X14)-1</f>
        <v>-6.6384839010481755E-2</v>
      </c>
      <c r="M14" s="8">
        <f>('disposal rate'!Z14/'disposal rate'!Y14)-1</f>
        <v>-1.3585875470178643E-2</v>
      </c>
      <c r="N14" s="8">
        <f>('disposal rate'!AA14/'disposal rate'!Z14)-1</f>
        <v>4.4569617288544139E-2</v>
      </c>
      <c r="O14" s="8">
        <f>('disposal rate'!AB14/'disposal rate'!AA14)-1</f>
        <v>-4.5632806101902901E-3</v>
      </c>
      <c r="P14" s="8">
        <f>('disposal rate'!AC14/'disposal rate'!AB14)-1</f>
        <v>-4.1234982153560806E-2</v>
      </c>
      <c r="Q14" s="8">
        <f>('disposal rate'!AD14/'disposal rate'!AC14)-1</f>
        <v>3.4227076335937578E-3</v>
      </c>
      <c r="R14" s="8">
        <f>('disposal rate'!AE14/'disposal rate'!AD14)-1</f>
        <v>0.11853878375299609</v>
      </c>
      <c r="S14" s="8">
        <f>('disposal rate'!AF14/'disposal rate'!AE14)-1</f>
        <v>0.30475970530612595</v>
      </c>
      <c r="T14" s="8">
        <f>('disposal rate'!AG14/'disposal rate'!AF14)-1</f>
        <v>-4.6083294396004448E-2</v>
      </c>
    </row>
    <row r="15" spans="1:20" ht="15" customHeight="1" x14ac:dyDescent="0.25">
      <c r="A15" s="3">
        <v>12</v>
      </c>
      <c r="B15" s="7"/>
      <c r="C15" s="7"/>
      <c r="D15" s="8">
        <f>('disposal rate'!Q15/'disposal rate'!P15)-1</f>
        <v>-2.7308791073003769E-2</v>
      </c>
      <c r="E15" s="8">
        <f>('disposal rate'!R15/'disposal rate'!Q15)-1</f>
        <v>-1.8999657632708944E-2</v>
      </c>
      <c r="F15" s="8">
        <f>('disposal rate'!S15/'disposal rate'!R15)-1</f>
        <v>-8.3186067337742031E-2</v>
      </c>
      <c r="G15" s="8">
        <f>('disposal rate'!T15/'disposal rate'!S15)-1</f>
        <v>-5.4795926571560294E-2</v>
      </c>
      <c r="H15" s="8">
        <f>('disposal rate'!U15/'disposal rate'!T15)-1</f>
        <v>-0.22638172145280955</v>
      </c>
      <c r="I15" s="8">
        <f>('disposal rate'!V15/'disposal rate'!U15)-1</f>
        <v>2.8411828743776013E-2</v>
      </c>
      <c r="J15" s="8">
        <f>('disposal rate'!W15/'disposal rate'!V15)-1</f>
        <v>6.7100506146067218E-4</v>
      </c>
      <c r="K15" s="8">
        <f>('disposal rate'!X15/'disposal rate'!W15)-1</f>
        <v>1.5865950637123705E-2</v>
      </c>
      <c r="L15" s="8">
        <f>('disposal rate'!Y15/'disposal rate'!X15)-1</f>
        <v>-7.2118367375392234E-2</v>
      </c>
      <c r="M15" s="8">
        <f>('disposal rate'!Z15/'disposal rate'!Y15)-1</f>
        <v>7.595707476904634E-3</v>
      </c>
      <c r="N15" s="8">
        <f>('disposal rate'!AA15/'disposal rate'!Z15)-1</f>
        <v>-2.242784180828461E-3</v>
      </c>
      <c r="O15" s="8">
        <f>('disposal rate'!AB15/'disposal rate'!AA15)-1</f>
        <v>4.105578524399589E-2</v>
      </c>
      <c r="P15" s="8">
        <f>('disposal rate'!AC15/'disposal rate'!AB15)-1</f>
        <v>-2.3322855583630231E-2</v>
      </c>
      <c r="Q15" s="8">
        <f>('disposal rate'!AD15/'disposal rate'!AC15)-1</f>
        <v>-2.3455203889716225E-3</v>
      </c>
      <c r="R15" s="8">
        <f>('disposal rate'!AE15/'disposal rate'!AD15)-1</f>
        <v>0.15130090938123564</v>
      </c>
      <c r="S15" s="8">
        <f>('disposal rate'!AF15/'disposal rate'!AE15)-1</f>
        <v>0.10379853129709771</v>
      </c>
      <c r="T15" s="8">
        <f>('disposal rate'!AG15/'disposal rate'!AF15)-1</f>
        <v>-1.2015469645430432E-2</v>
      </c>
    </row>
    <row r="16" spans="1:20" ht="15" customHeight="1" x14ac:dyDescent="0.25">
      <c r="A16" s="3">
        <v>13</v>
      </c>
      <c r="B16" s="7"/>
      <c r="C16" s="7"/>
      <c r="D16" s="8">
        <f>('disposal rate'!Q16/'disposal rate'!P16)-1</f>
        <v>-8.0698545742840078E-2</v>
      </c>
      <c r="E16" s="8">
        <f>('disposal rate'!R16/'disposal rate'!Q16)-1</f>
        <v>-6.4912944231176883E-4</v>
      </c>
      <c r="F16" s="8">
        <f>('disposal rate'!S16/'disposal rate'!R16)-1</f>
        <v>-0.1000507473586445</v>
      </c>
      <c r="G16" s="8">
        <f>('disposal rate'!T16/'disposal rate'!S16)-1</f>
        <v>-2.4793019189363164E-2</v>
      </c>
      <c r="H16" s="8">
        <f>('disposal rate'!U16/'disposal rate'!T16)-1</f>
        <v>5.4575148434757415E-2</v>
      </c>
      <c r="I16" s="8">
        <f>('disposal rate'!V16/'disposal rate'!U16)-1</f>
        <v>2.1518330039619782E-2</v>
      </c>
      <c r="J16" s="8">
        <f>('disposal rate'!W16/'disposal rate'!V16)-1</f>
        <v>-8.8709768780233511E-2</v>
      </c>
      <c r="K16" s="8">
        <f>('disposal rate'!X16/'disposal rate'!W16)-1</f>
        <v>-2.2853309138513689E-2</v>
      </c>
      <c r="L16" s="8">
        <f>('disposal rate'!Y16/'disposal rate'!X16)-1</f>
        <v>-4.4951989153634964E-2</v>
      </c>
      <c r="M16" s="8">
        <f>('disposal rate'!Z16/'disposal rate'!Y16)-1</f>
        <v>5.0396672256194375E-3</v>
      </c>
      <c r="N16" s="8">
        <f>('disposal rate'!AA16/'disposal rate'!Z16)-1</f>
        <v>2.3944867757182742E-2</v>
      </c>
      <c r="O16" s="8">
        <f>('disposal rate'!AB16/'disposal rate'!AA16)-1</f>
        <v>-2.5846274682217452E-3</v>
      </c>
      <c r="P16" s="8">
        <f>('disposal rate'!AC16/'disposal rate'!AB16)-1</f>
        <v>-3.2551224977938387E-2</v>
      </c>
      <c r="Q16" s="8">
        <f>('disposal rate'!AD16/'disposal rate'!AC16)-1</f>
        <v>3.7758993931899631E-2</v>
      </c>
      <c r="R16" s="8">
        <f>('disposal rate'!AE16/'disposal rate'!AD16)-1</f>
        <v>9.0041530470141851E-3</v>
      </c>
      <c r="S16" s="8">
        <f>('disposal rate'!AF16/'disposal rate'!AE16)-1</f>
        <v>0.18650857254463049</v>
      </c>
      <c r="T16" s="8">
        <f>('disposal rate'!AG16/'disposal rate'!AF16)-1</f>
        <v>-1.2239803067414567E-2</v>
      </c>
    </row>
    <row r="17" spans="1:20" ht="15" customHeight="1" x14ac:dyDescent="0.25">
      <c r="A17" s="3">
        <v>14</v>
      </c>
      <c r="B17" s="7"/>
      <c r="C17" s="7"/>
      <c r="D17" s="8">
        <f>('disposal rate'!Q17/'disposal rate'!P17)-1</f>
        <v>-1.0072909915409434E-2</v>
      </c>
      <c r="E17" s="8">
        <f>('disposal rate'!R17/'disposal rate'!Q17)-1</f>
        <v>-2.8543594083997537E-2</v>
      </c>
      <c r="F17" s="8">
        <f>('disposal rate'!S17/'disposal rate'!R17)-1</f>
        <v>-7.8824265149554651E-2</v>
      </c>
      <c r="G17" s="8">
        <f>('disposal rate'!T17/'disposal rate'!S17)-1</f>
        <v>4.9814781232214944E-2</v>
      </c>
      <c r="H17" s="8">
        <f>('disposal rate'!U17/'disposal rate'!T17)-1</f>
        <v>-0.13101819882383192</v>
      </c>
      <c r="I17" s="8">
        <f>('disposal rate'!V17/'disposal rate'!U17)-1</f>
        <v>5.7251819100390122E-3</v>
      </c>
      <c r="J17" s="8">
        <f>('disposal rate'!W17/'disposal rate'!V17)-1</f>
        <v>-1.1890119622888218E-3</v>
      </c>
      <c r="K17" s="8">
        <f>('disposal rate'!X17/'disposal rate'!W17)-1</f>
        <v>-2.9657750029706387E-2</v>
      </c>
      <c r="L17" s="8">
        <f>('disposal rate'!Y17/'disposal rate'!X17)-1</f>
        <v>-3.0554763273928032E-2</v>
      </c>
      <c r="M17" s="8">
        <f>('disposal rate'!Z17/'disposal rate'!Y17)-1</f>
        <v>-3.6718340277609007E-2</v>
      </c>
      <c r="N17" s="8">
        <f>('disposal rate'!AA17/'disposal rate'!Z17)-1</f>
        <v>7.0172681039421869E-2</v>
      </c>
      <c r="O17" s="8">
        <f>('disposal rate'!AB17/'disposal rate'!AA17)-1</f>
        <v>1.8362400188667305E-3</v>
      </c>
      <c r="P17" s="8">
        <f>('disposal rate'!AC17/'disposal rate'!AB17)-1</f>
        <v>-3.0929292113110907E-2</v>
      </c>
      <c r="Q17" s="8">
        <f>('disposal rate'!AD17/'disposal rate'!AC17)-1</f>
        <v>1.1124899176525593E-2</v>
      </c>
      <c r="R17" s="8">
        <f>('disposal rate'!AE17/'disposal rate'!AD17)-1</f>
        <v>0.10170042441637217</v>
      </c>
      <c r="S17" s="8">
        <f>('disposal rate'!AF17/'disposal rate'!AE17)-1</f>
        <v>0.14662729751290415</v>
      </c>
      <c r="T17" s="8">
        <f>('disposal rate'!AG17/'disposal rate'!AF17)-1</f>
        <v>-8.9008554911323978E-3</v>
      </c>
    </row>
    <row r="18" spans="1:20" ht="15" customHeight="1" x14ac:dyDescent="0.25">
      <c r="A18" s="3">
        <v>15</v>
      </c>
      <c r="B18" s="7"/>
      <c r="C18" s="7"/>
      <c r="D18" s="8">
        <f>('disposal rate'!Q18/'disposal rate'!P18)-1</f>
        <v>-2.4606696817921492E-3</v>
      </c>
      <c r="E18" s="8">
        <f>('disposal rate'!R18/'disposal rate'!Q18)-1</f>
        <v>-6.1382927104118967E-2</v>
      </c>
      <c r="F18" s="8">
        <f>('disposal rate'!S18/'disposal rate'!R18)-1</f>
        <v>-3.9072466717718357E-2</v>
      </c>
      <c r="G18" s="8">
        <f>('disposal rate'!T18/'disposal rate'!S18)-1</f>
        <v>-4.0958324394145373E-2</v>
      </c>
      <c r="H18" s="8">
        <f>('disposal rate'!U18/'disposal rate'!T18)-1</f>
        <v>-6.1419344807977283E-2</v>
      </c>
      <c r="I18" s="8">
        <f>('disposal rate'!V18/'disposal rate'!U18)-1</f>
        <v>8.6074727104425985E-3</v>
      </c>
      <c r="J18" s="8">
        <f>('disposal rate'!W18/'disposal rate'!V18)-1</f>
        <v>-3.1141274079643844E-2</v>
      </c>
      <c r="K18" s="8">
        <f>('disposal rate'!X18/'disposal rate'!W18)-1</f>
        <v>-3.7731136742003013E-4</v>
      </c>
      <c r="L18" s="8">
        <f>('disposal rate'!Y18/'disposal rate'!X18)-1</f>
        <v>-5.5066507939231402E-2</v>
      </c>
      <c r="M18" s="8">
        <f>('disposal rate'!Z18/'disposal rate'!Y18)-1</f>
        <v>-5.9722324666956483E-3</v>
      </c>
      <c r="N18" s="8">
        <f>('disposal rate'!AA18/'disposal rate'!Z18)-1</f>
        <v>1.8258056514628418E-2</v>
      </c>
      <c r="O18" s="8">
        <f>('disposal rate'!AB18/'disposal rate'!AA18)-1</f>
        <v>5.613931607472944E-2</v>
      </c>
      <c r="P18" s="8">
        <f>('disposal rate'!AC18/'disposal rate'!AB18)-1</f>
        <v>4.8265785934440419E-3</v>
      </c>
      <c r="Q18" s="8">
        <f>('disposal rate'!AD18/'disposal rate'!AC18)-1</f>
        <v>9.7884925873450435E-3</v>
      </c>
      <c r="R18" s="8">
        <f>('disposal rate'!AE18/'disposal rate'!AD18)-1</f>
        <v>5.2936526778316839E-2</v>
      </c>
      <c r="S18" s="8">
        <f>('disposal rate'!AF18/'disposal rate'!AE18)-1</f>
        <v>8.410171331909555E-2</v>
      </c>
      <c r="T18" s="8">
        <f>('disposal rate'!AG18/'disposal rate'!AF18)-1</f>
        <v>-6.8500224558539768E-3</v>
      </c>
    </row>
    <row r="19" spans="1:20" ht="15" customHeight="1" x14ac:dyDescent="0.25">
      <c r="A19" s="3">
        <v>16</v>
      </c>
      <c r="B19" s="7"/>
      <c r="C19" s="7"/>
      <c r="D19" s="8">
        <f>('disposal rate'!Q19/'disposal rate'!P19)-1</f>
        <v>-5.2586835539114585E-3</v>
      </c>
      <c r="E19" s="8">
        <f>('disposal rate'!R19/'disposal rate'!Q19)-1</f>
        <v>-1.1860388904285979E-2</v>
      </c>
      <c r="F19" s="8">
        <f>('disposal rate'!S19/'disposal rate'!R19)-1</f>
        <v>-0.18392611506406475</v>
      </c>
      <c r="G19" s="8">
        <f>('disposal rate'!T19/'disposal rate'!S19)-1</f>
        <v>-9.8574091807657083E-2</v>
      </c>
      <c r="H19" s="8">
        <f>('disposal rate'!U19/'disposal rate'!T19)-1</f>
        <v>0.16954307427060633</v>
      </c>
      <c r="I19" s="8">
        <f>('disposal rate'!V19/'disposal rate'!U19)-1</f>
        <v>1.6538339143608027E-2</v>
      </c>
      <c r="J19" s="8">
        <f>('disposal rate'!W19/'disposal rate'!V19)-1</f>
        <v>1.1016132182575245E-3</v>
      </c>
      <c r="K19" s="8">
        <f>('disposal rate'!X19/'disposal rate'!W19)-1</f>
        <v>-5.0655485344848206E-3</v>
      </c>
      <c r="L19" s="8">
        <f>('disposal rate'!Y19/'disposal rate'!X19)-1</f>
        <v>-7.4503704524083725E-3</v>
      </c>
      <c r="M19" s="8">
        <f>('disposal rate'!Z19/'disposal rate'!Y19)-1</f>
        <v>-3.8092137050185881E-2</v>
      </c>
      <c r="N19" s="8">
        <f>('disposal rate'!AA19/'disposal rate'!Z19)-1</f>
        <v>2.9299182831056259E-2</v>
      </c>
      <c r="O19" s="8">
        <f>('disposal rate'!AB19/'disposal rate'!AA19)-1</f>
        <v>3.1766075474404909E-2</v>
      </c>
      <c r="P19" s="8">
        <f>('disposal rate'!AC19/'disposal rate'!AB19)-1</f>
        <v>-2.4635425699402025E-2</v>
      </c>
      <c r="Q19" s="8">
        <f>('disposal rate'!AD19/'disposal rate'!AC19)-1</f>
        <v>3.9064617700473203E-2</v>
      </c>
      <c r="R19" s="8">
        <f>('disposal rate'!AE19/'disposal rate'!AD19)-1</f>
        <v>3.4295010866252751E-2</v>
      </c>
      <c r="S19" s="8">
        <f>('disposal rate'!AF19/'disposal rate'!AE19)-1</f>
        <v>0.12122845222837819</v>
      </c>
      <c r="T19" s="8">
        <f>('disposal rate'!AG19/'disposal rate'!AF19)-1</f>
        <v>7.3366411990656299E-3</v>
      </c>
    </row>
    <row r="20" spans="1:20" ht="15" customHeight="1" x14ac:dyDescent="0.25">
      <c r="A20" s="3">
        <v>17</v>
      </c>
      <c r="B20" s="7"/>
      <c r="C20" s="7"/>
      <c r="D20" s="8">
        <f>('disposal rate'!Q20/'disposal rate'!P20)-1</f>
        <v>-3.7049550854253432E-3</v>
      </c>
      <c r="E20" s="8">
        <f>('disposal rate'!R20/'disposal rate'!Q20)-1</f>
        <v>-8.2121307463391968E-3</v>
      </c>
      <c r="F20" s="8">
        <f>('disposal rate'!S20/'disposal rate'!R20)-1</f>
        <v>-9.8527863023316065E-2</v>
      </c>
      <c r="G20" s="8">
        <f>('disposal rate'!T20/'disposal rate'!S20)-1</f>
        <v>-6.6855742468583057E-2</v>
      </c>
      <c r="H20" s="8">
        <f>('disposal rate'!U20/'disposal rate'!T20)-1</f>
        <v>-6.1547563826638951E-2</v>
      </c>
      <c r="I20" s="8">
        <f>('disposal rate'!V20/'disposal rate'!U20)-1</f>
        <v>-5.3693505852844603E-2</v>
      </c>
      <c r="J20" s="8">
        <f>('disposal rate'!W20/'disposal rate'!V20)-1</f>
        <v>-1.7101994589276082E-2</v>
      </c>
      <c r="K20" s="8">
        <f>('disposal rate'!X20/'disposal rate'!W20)-1</f>
        <v>-2.3139803351740817E-2</v>
      </c>
      <c r="L20" s="8">
        <f>('disposal rate'!Y20/'disposal rate'!X20)-1</f>
        <v>-6.9232490005818548E-2</v>
      </c>
      <c r="M20" s="8">
        <f>('disposal rate'!Z20/'disposal rate'!Y20)-1</f>
        <v>-4.0261623924933154E-3</v>
      </c>
      <c r="N20" s="8">
        <f>('disposal rate'!AA20/'disposal rate'!Z20)-1</f>
        <v>2.3022680420347275E-2</v>
      </c>
      <c r="O20" s="8">
        <f>('disposal rate'!AB20/'disposal rate'!AA20)-1</f>
        <v>-8.9356825673778673E-3</v>
      </c>
      <c r="P20" s="8">
        <f>('disposal rate'!AC20/'disposal rate'!AB20)-1</f>
        <v>-3.8603456564001326E-2</v>
      </c>
      <c r="Q20" s="8">
        <f>('disposal rate'!AD20/'disposal rate'!AC20)-1</f>
        <v>3.1953996694025211E-2</v>
      </c>
      <c r="R20" s="8">
        <f>('disposal rate'!AE20/'disposal rate'!AD20)-1</f>
        <v>8.2922303441533174E-2</v>
      </c>
      <c r="S20" s="8">
        <f>('disposal rate'!AF20/'disposal rate'!AE20)-1</f>
        <v>0.12055126484214029</v>
      </c>
      <c r="T20" s="8">
        <f>('disposal rate'!AG20/'disposal rate'!AF20)-1</f>
        <v>-2.5972527485976893E-2</v>
      </c>
    </row>
    <row r="21" spans="1:20" ht="15" customHeight="1" x14ac:dyDescent="0.25">
      <c r="A21" s="3">
        <v>18</v>
      </c>
      <c r="B21" s="7"/>
      <c r="C21" s="7"/>
      <c r="D21" s="8">
        <f>('disposal rate'!Q21/'disposal rate'!P21)-1</f>
        <v>-2.712030822296041E-2</v>
      </c>
      <c r="E21" s="8">
        <f>('disposal rate'!R21/'disposal rate'!Q21)-1</f>
        <v>-1.9075343930818334E-2</v>
      </c>
      <c r="F21" s="8">
        <f>('disposal rate'!S21/'disposal rate'!R21)-1</f>
        <v>-7.6464631943650163E-2</v>
      </c>
      <c r="G21" s="8">
        <f>('disposal rate'!T21/'disposal rate'!S21)-1</f>
        <v>-3.4223406767266762E-2</v>
      </c>
      <c r="H21" s="8">
        <f>('disposal rate'!U21/'disposal rate'!T21)-1</f>
        <v>-1.954222063816824E-2</v>
      </c>
      <c r="I21" s="8">
        <f>('disposal rate'!V21/'disposal rate'!U21)-1</f>
        <v>-1.3130105225305666E-2</v>
      </c>
      <c r="J21" s="8">
        <f>('disposal rate'!W21/'disposal rate'!V21)-1</f>
        <v>-2.0280474889924904E-2</v>
      </c>
      <c r="K21" s="8">
        <f>('disposal rate'!X21/'disposal rate'!W21)-1</f>
        <v>2.2720715479287446E-2</v>
      </c>
      <c r="L21" s="8">
        <f>('disposal rate'!Y21/'disposal rate'!X21)-1</f>
        <v>-3.9369704195269417E-2</v>
      </c>
      <c r="M21" s="8">
        <f>('disposal rate'!Z21/'disposal rate'!Y21)-1</f>
        <v>-2.6584914082120492E-2</v>
      </c>
      <c r="N21" s="8">
        <f>('disposal rate'!AA21/'disposal rate'!Z21)-1</f>
        <v>1.4584590217145088E-2</v>
      </c>
      <c r="O21" s="8">
        <f>('disposal rate'!AB21/'disposal rate'!AA21)-1</f>
        <v>-9.5791773023221616E-3</v>
      </c>
      <c r="P21" s="8">
        <f>('disposal rate'!AC21/'disposal rate'!AB21)-1</f>
        <v>-5.6390564611812355E-3</v>
      </c>
      <c r="Q21" s="8">
        <f>('disposal rate'!AD21/'disposal rate'!AC21)-1</f>
        <v>-1.8075265796080431E-2</v>
      </c>
      <c r="R21" s="8">
        <f>('disposal rate'!AE21/'disposal rate'!AD21)-1</f>
        <v>0.14225223193441372</v>
      </c>
      <c r="S21" s="8">
        <f>('disposal rate'!AF21/'disposal rate'!AE21)-1</f>
        <v>0.11007022915841791</v>
      </c>
      <c r="T21" s="8">
        <f>('disposal rate'!AG21/'disposal rate'!AF21)-1</f>
        <v>-2.746732358632975E-2</v>
      </c>
    </row>
    <row r="22" spans="1:20" ht="15" customHeight="1" x14ac:dyDescent="0.25">
      <c r="A22" s="3">
        <v>19</v>
      </c>
      <c r="B22" s="7"/>
      <c r="C22" s="7"/>
      <c r="D22" s="8">
        <f>('disposal rate'!Q22/'disposal rate'!P22)-1</f>
        <v>-7.1788930695787845E-2</v>
      </c>
      <c r="E22" s="8">
        <f>('disposal rate'!R22/'disposal rate'!Q22)-1</f>
        <v>2.7144287454316851E-2</v>
      </c>
      <c r="F22" s="8">
        <f>('disposal rate'!S22/'disposal rate'!R22)-1</f>
        <v>-0.10627845746259579</v>
      </c>
      <c r="G22" s="8">
        <f>('disposal rate'!T22/'disposal rate'!S22)-1</f>
        <v>-3.0959212688921212E-2</v>
      </c>
      <c r="H22" s="8">
        <f>('disposal rate'!U22/'disposal rate'!T22)-1</f>
        <v>2.3816165386164379E-2</v>
      </c>
      <c r="I22" s="8">
        <f>('disposal rate'!V22/'disposal rate'!U22)-1</f>
        <v>-4.3853007597410509E-2</v>
      </c>
      <c r="J22" s="8">
        <f>('disposal rate'!W22/'disposal rate'!V22)-1</f>
        <v>-2.2834044234512074E-2</v>
      </c>
      <c r="K22" s="8">
        <f>('disposal rate'!X22/'disposal rate'!W22)-1</f>
        <v>-3.194003504103482E-2</v>
      </c>
      <c r="L22" s="8">
        <f>('disposal rate'!Y22/'disposal rate'!X22)-1</f>
        <v>-5.7705453686851871E-2</v>
      </c>
      <c r="M22" s="8">
        <f>('disposal rate'!Z22/'disposal rate'!Y22)-1</f>
        <v>8.1083352628954497E-3</v>
      </c>
      <c r="N22" s="8">
        <f>('disposal rate'!AA22/'disposal rate'!Z22)-1</f>
        <v>-1.0326335823498956E-2</v>
      </c>
      <c r="O22" s="8">
        <f>('disposal rate'!AB22/'disposal rate'!AA22)-1</f>
        <v>1.2366086500362306E-2</v>
      </c>
      <c r="P22" s="8">
        <f>('disposal rate'!AC22/'disposal rate'!AB22)-1</f>
        <v>-2.428697452381845E-2</v>
      </c>
      <c r="Q22" s="8">
        <f>('disposal rate'!AD22/'disposal rate'!AC22)-1</f>
        <v>0.10067445954028376</v>
      </c>
      <c r="R22" s="8">
        <f>('disposal rate'!AE22/'disposal rate'!AD22)-1</f>
        <v>5.9586074048935345E-2</v>
      </c>
      <c r="S22" s="8">
        <f>('disposal rate'!AF22/'disposal rate'!AE22)-1</f>
        <v>0.18293986360016978</v>
      </c>
      <c r="T22" s="8">
        <f>('disposal rate'!AG22/'disposal rate'!AF22)-1</f>
        <v>-4.4163562434731851E-2</v>
      </c>
    </row>
    <row r="23" spans="1:20" ht="15" customHeight="1" x14ac:dyDescent="0.25">
      <c r="A23" s="3">
        <v>20</v>
      </c>
      <c r="B23" s="7"/>
      <c r="C23" s="7"/>
      <c r="D23" s="8">
        <f>('disposal rate'!Q23/'disposal rate'!P23)-1</f>
        <v>-3.1314616630183423E-2</v>
      </c>
      <c r="E23" s="8">
        <f>('disposal rate'!R23/'disposal rate'!Q23)-1</f>
        <v>-1.1437138818167214E-2</v>
      </c>
      <c r="F23" s="8">
        <f>('disposal rate'!S23/'disposal rate'!R23)-1</f>
        <v>-4.6016773351540863E-2</v>
      </c>
      <c r="G23" s="8">
        <f>('disposal rate'!T23/'disposal rate'!S23)-1</f>
        <v>-5.463476589907712E-2</v>
      </c>
      <c r="H23" s="8">
        <f>('disposal rate'!U23/'disposal rate'!T23)-1</f>
        <v>-5.434568995854705E-2</v>
      </c>
      <c r="I23" s="8">
        <f>('disposal rate'!V23/'disposal rate'!U23)-1</f>
        <v>-7.9405825453071621E-4</v>
      </c>
      <c r="J23" s="8">
        <f>('disposal rate'!W23/'disposal rate'!V23)-1</f>
        <v>2.4761695291420693E-2</v>
      </c>
      <c r="K23" s="8">
        <f>('disposal rate'!X23/'disposal rate'!W23)-1</f>
        <v>-4.7448853083958853E-2</v>
      </c>
      <c r="L23" s="8">
        <f>('disposal rate'!Y23/'disposal rate'!X23)-1</f>
        <v>-2.6561141703491997E-2</v>
      </c>
      <c r="M23" s="8">
        <f>('disposal rate'!Z23/'disposal rate'!Y23)-1</f>
        <v>7.3673581048632197E-3</v>
      </c>
      <c r="N23" s="8">
        <f>('disposal rate'!AA23/'disposal rate'!Z23)-1</f>
        <v>2.1890774452642647E-2</v>
      </c>
      <c r="O23" s="8">
        <f>('disposal rate'!AB23/'disposal rate'!AA23)-1</f>
        <v>3.5604484412297133E-3</v>
      </c>
      <c r="P23" s="8">
        <f>('disposal rate'!AC23/'disposal rate'!AB23)-1</f>
        <v>-2.782263436284893E-2</v>
      </c>
      <c r="Q23" s="8">
        <f>('disposal rate'!AD23/'disposal rate'!AC23)-1</f>
        <v>-5.3039547399007514E-3</v>
      </c>
      <c r="R23" s="8">
        <f>('disposal rate'!AE23/'disposal rate'!AD23)-1</f>
        <v>9.3179222775562121E-2</v>
      </c>
      <c r="S23" s="8">
        <f>('disposal rate'!AF23/'disposal rate'!AE23)-1</f>
        <v>8.1633597763345556E-2</v>
      </c>
      <c r="T23" s="8">
        <f>('disposal rate'!AG23/'disposal rate'!AF23)-1</f>
        <v>-4.2078165393940603E-3</v>
      </c>
    </row>
    <row r="24" spans="1:20" ht="15" customHeight="1" x14ac:dyDescent="0.25">
      <c r="A24" s="3">
        <v>21</v>
      </c>
      <c r="B24" s="7"/>
      <c r="C24" s="7"/>
      <c r="D24" s="8">
        <f>('disposal rate'!Q24/'disposal rate'!P24)-1</f>
        <v>0.10713467665615384</v>
      </c>
      <c r="E24" s="8">
        <f>('disposal rate'!R24/'disposal rate'!Q24)-1</f>
        <v>3.0191565199711556E-2</v>
      </c>
      <c r="F24" s="8">
        <f>('disposal rate'!S24/'disposal rate'!R24)-1</f>
        <v>-3.5867370123282338E-2</v>
      </c>
      <c r="G24" s="8">
        <f>('disposal rate'!T24/'disposal rate'!S24)-1</f>
        <v>-2.216603259880201E-2</v>
      </c>
      <c r="H24" s="8">
        <f>('disposal rate'!U24/'disposal rate'!T24)-1</f>
        <v>7.042817393124845E-2</v>
      </c>
      <c r="I24" s="8">
        <f>('disposal rate'!V24/'disposal rate'!U24)-1</f>
        <v>-2.5173612463116779E-2</v>
      </c>
      <c r="J24" s="8">
        <f>('disposal rate'!W24/'disposal rate'!V24)-1</f>
        <v>-1.7814017679637528E-2</v>
      </c>
      <c r="K24" s="8">
        <f>('disposal rate'!X24/'disposal rate'!W24)-1</f>
        <v>-7.2839554708077348E-3</v>
      </c>
      <c r="L24" s="8">
        <f>('disposal rate'!Y24/'disposal rate'!X24)-1</f>
        <v>-9.3702626304546954E-2</v>
      </c>
      <c r="M24" s="8">
        <f>('disposal rate'!Z24/'disposal rate'!Y24)-1</f>
        <v>1.6168927970736657E-3</v>
      </c>
      <c r="N24" s="8">
        <f>('disposal rate'!AA24/'disposal rate'!Z24)-1</f>
        <v>6.05306216005288E-2</v>
      </c>
      <c r="O24" s="8">
        <f>('disposal rate'!AB24/'disposal rate'!AA24)-1</f>
        <v>1.5780623615262002E-2</v>
      </c>
      <c r="P24" s="8">
        <f>('disposal rate'!AC24/'disposal rate'!AB24)-1</f>
        <v>-5.2116070266410408E-2</v>
      </c>
      <c r="Q24" s="8">
        <f>('disposal rate'!AD24/'disposal rate'!AC24)-1</f>
        <v>2.5017950451512894E-2</v>
      </c>
      <c r="R24" s="8">
        <f>('disposal rate'!AE24/'disposal rate'!AD24)-1</f>
        <v>1.3516260947219028E-2</v>
      </c>
      <c r="S24" s="8">
        <f>('disposal rate'!AF24/'disposal rate'!AE24)-1</f>
        <v>8.9476400387938693E-2</v>
      </c>
      <c r="T24" s="8">
        <f>('disposal rate'!AG24/'disposal rate'!AF24)-1</f>
        <v>2.9837566144328864E-2</v>
      </c>
    </row>
    <row r="25" spans="1:20" ht="15" customHeight="1" x14ac:dyDescent="0.25">
      <c r="A25" s="3">
        <v>22</v>
      </c>
      <c r="B25" s="7"/>
      <c r="C25" s="7"/>
      <c r="D25" s="8">
        <f>('disposal rate'!Q25/'disposal rate'!P25)-1</f>
        <v>-2.297919935953574E-2</v>
      </c>
      <c r="E25" s="8">
        <f>('disposal rate'!R25/'disposal rate'!Q25)-1</f>
        <v>2.5307896768745453E-2</v>
      </c>
      <c r="F25" s="8">
        <f>('disposal rate'!S25/'disposal rate'!R25)-1</f>
        <v>-0.1386748765659348</v>
      </c>
      <c r="G25" s="8">
        <f>('disposal rate'!T25/'disposal rate'!S25)-1</f>
        <v>6.8631711588595934E-4</v>
      </c>
      <c r="H25" s="8">
        <f>('disposal rate'!U25/'disposal rate'!T25)-1</f>
        <v>-6.5485531329490976E-2</v>
      </c>
      <c r="I25" s="8">
        <f>('disposal rate'!V25/'disposal rate'!U25)-1</f>
        <v>-0.10759946792053132</v>
      </c>
      <c r="J25" s="8">
        <f>('disposal rate'!W25/'disposal rate'!V25)-1</f>
        <v>1.4702514410513734E-2</v>
      </c>
      <c r="K25" s="8">
        <f>('disposal rate'!X25/'disposal rate'!W25)-1</f>
        <v>-9.231897490053409E-2</v>
      </c>
      <c r="L25" s="8">
        <f>('disposal rate'!Y25/'disposal rate'!X25)-1</f>
        <v>1.9042700779152266E-2</v>
      </c>
      <c r="M25" s="8">
        <f>('disposal rate'!Z25/'disposal rate'!Y25)-1</f>
        <v>6.4018108150954989E-2</v>
      </c>
      <c r="N25" s="8">
        <f>('disposal rate'!AA25/'disposal rate'!Z25)-1</f>
        <v>1.7498904860905107E-2</v>
      </c>
      <c r="O25" s="8">
        <f>('disposal rate'!AB25/'disposal rate'!AA25)-1</f>
        <v>1.3086922975193538E-2</v>
      </c>
      <c r="P25" s="8">
        <f>('disposal rate'!AC25/'disposal rate'!AB25)-1</f>
        <v>-2.3356352545109038E-2</v>
      </c>
      <c r="Q25" s="8">
        <f>('disposal rate'!AD25/'disposal rate'!AC25)-1</f>
        <v>6.8267724115379513E-2</v>
      </c>
      <c r="R25" s="8">
        <f>('disposal rate'!AE25/'disposal rate'!AD25)-1</f>
        <v>-0.24336710474962764</v>
      </c>
      <c r="S25" s="8">
        <f>('disposal rate'!AF25/'disposal rate'!AE25)-1</f>
        <v>0.16519635811001998</v>
      </c>
      <c r="T25" s="8">
        <f>('disposal rate'!AG25/'disposal rate'!AF25)-1</f>
        <v>-4.5771613843736958E-4</v>
      </c>
    </row>
    <row r="26" spans="1:20" ht="15" customHeight="1" x14ac:dyDescent="0.25">
      <c r="A26" s="3">
        <v>23</v>
      </c>
      <c r="B26" s="7"/>
      <c r="C26" s="7"/>
      <c r="D26" s="8">
        <f>('disposal rate'!Q26/'disposal rate'!P26)-1</f>
        <v>-8.5714633814599761E-3</v>
      </c>
      <c r="E26" s="8">
        <f>('disposal rate'!R26/'disposal rate'!Q26)-1</f>
        <v>5.2066128062211448E-3</v>
      </c>
      <c r="F26" s="8">
        <f>('disposal rate'!S26/'disposal rate'!R26)-1</f>
        <v>-6.7856303124049888E-2</v>
      </c>
      <c r="G26" s="8">
        <f>('disposal rate'!T26/'disposal rate'!S26)-1</f>
        <v>-3.3464097039516916E-2</v>
      </c>
      <c r="H26" s="8">
        <f>('disposal rate'!U26/'disposal rate'!T26)-1</f>
        <v>-3.8334333735508874E-2</v>
      </c>
      <c r="I26" s="8">
        <f>('disposal rate'!V26/'disposal rate'!U26)-1</f>
        <v>-3.4871909613336971E-2</v>
      </c>
      <c r="J26" s="8">
        <f>('disposal rate'!W26/'disposal rate'!V26)-1</f>
        <v>6.1441075933827971E-3</v>
      </c>
      <c r="K26" s="8">
        <f>('disposal rate'!X26/'disposal rate'!W26)-1</f>
        <v>-6.0790949246111059E-2</v>
      </c>
      <c r="L26" s="8">
        <f>('disposal rate'!Y26/'disposal rate'!X26)-1</f>
        <v>-4.8988707332023207E-2</v>
      </c>
      <c r="M26" s="8">
        <f>('disposal rate'!Z26/'disposal rate'!Y26)-1</f>
        <v>8.8988992928711319E-3</v>
      </c>
      <c r="N26" s="8">
        <f>('disposal rate'!AA26/'disposal rate'!Z26)-1</f>
        <v>9.0154992929285749E-2</v>
      </c>
      <c r="O26" s="8">
        <f>('disposal rate'!AB26/'disposal rate'!AA26)-1</f>
        <v>2.3704351179238081E-2</v>
      </c>
      <c r="P26" s="8">
        <f>('disposal rate'!AC26/'disposal rate'!AB26)-1</f>
        <v>-2.5750034766406804E-2</v>
      </c>
      <c r="Q26" s="8">
        <f>('disposal rate'!AD26/'disposal rate'!AC26)-1</f>
        <v>1.4734423529515928E-2</v>
      </c>
      <c r="R26" s="8">
        <f>('disposal rate'!AE26/'disposal rate'!AD26)-1</f>
        <v>0.33271530157605489</v>
      </c>
      <c r="S26" s="8">
        <f>('disposal rate'!AF26/'disposal rate'!AE26)-1</f>
        <v>0.16590885754846285</v>
      </c>
      <c r="T26" s="8">
        <f>('disposal rate'!AG26/'disposal rate'!AF26)-1</f>
        <v>4.6911263075099852E-2</v>
      </c>
    </row>
    <row r="27" spans="1:20" ht="15" customHeight="1" x14ac:dyDescent="0.25">
      <c r="A27" s="3">
        <v>24</v>
      </c>
      <c r="B27" s="7"/>
      <c r="C27" s="7"/>
      <c r="D27" s="8">
        <f>('disposal rate'!Q27/'disposal rate'!P27)-1</f>
        <v>0.83364588125984351</v>
      </c>
      <c r="E27" s="8">
        <f>('disposal rate'!R27/'disposal rate'!Q27)-1</f>
        <v>0.12831403265357855</v>
      </c>
      <c r="F27" s="8">
        <f>('disposal rate'!S27/'disposal rate'!R27)-1</f>
        <v>-7.2033750913260919E-2</v>
      </c>
      <c r="G27" s="8">
        <f>('disposal rate'!T27/'disposal rate'!S27)-1</f>
        <v>-4.5610561396638327E-2</v>
      </c>
      <c r="H27" s="8">
        <f>('disposal rate'!U27/'disposal rate'!T27)-1</f>
        <v>-0.17144722534562973</v>
      </c>
      <c r="I27" s="8">
        <f>('disposal rate'!V27/'disposal rate'!U27)-1</f>
        <v>8.5037684702734539E-2</v>
      </c>
      <c r="J27" s="8">
        <f>('disposal rate'!W27/'disposal rate'!V27)-1</f>
        <v>-0.13296802730447665</v>
      </c>
      <c r="K27" s="8">
        <f>('disposal rate'!X27/'disposal rate'!W27)-1</f>
        <v>-9.18283464103824E-2</v>
      </c>
      <c r="L27" s="8">
        <f>('disposal rate'!Y27/'disposal rate'!X27)-1</f>
        <v>-6.5045919642537919E-3</v>
      </c>
      <c r="M27" s="8">
        <f>('disposal rate'!Z27/'disposal rate'!Y27)-1</f>
        <v>6.6212181215030697E-4</v>
      </c>
      <c r="N27" s="8">
        <f>('disposal rate'!AA27/'disposal rate'!Z27)-1</f>
        <v>0.58528250834319717</v>
      </c>
      <c r="O27" s="8">
        <f>('disposal rate'!AB27/'disposal rate'!AA27)-1</f>
        <v>-0.17052612785805266</v>
      </c>
      <c r="P27" s="8">
        <f>('disposal rate'!AC27/'disposal rate'!AB27)-1</f>
        <v>-0.14583697877740576</v>
      </c>
      <c r="Q27" s="8">
        <f>('disposal rate'!AD27/'disposal rate'!AC27)-1</f>
        <v>-8.7773096044474919E-2</v>
      </c>
      <c r="R27" s="8">
        <f>('disposal rate'!AE27/'disposal rate'!AD27)-1</f>
        <v>0.24379235288037271</v>
      </c>
      <c r="S27" s="8">
        <f>('disposal rate'!AF27/'disposal rate'!AE27)-1</f>
        <v>0.11487294444531715</v>
      </c>
      <c r="T27" s="8">
        <f>('disposal rate'!AG27/'disposal rate'!AF27)-1</f>
        <v>-4.7649816376451382E-2</v>
      </c>
    </row>
    <row r="28" spans="1:20" ht="15" customHeight="1" x14ac:dyDescent="0.25">
      <c r="A28" s="3">
        <v>25</v>
      </c>
      <c r="B28" s="7"/>
      <c r="C28" s="7"/>
      <c r="D28" s="8">
        <f>('disposal rate'!Q28/'disposal rate'!P28)-1</f>
        <v>-7.8158938297581027E-2</v>
      </c>
      <c r="E28" s="8">
        <f>('disposal rate'!R28/'disposal rate'!Q28)-1</f>
        <v>3.6994970005252092E-2</v>
      </c>
      <c r="F28" s="8">
        <f>('disposal rate'!S28/'disposal rate'!R28)-1</f>
        <v>4.5686718259351E-2</v>
      </c>
      <c r="G28" s="8">
        <f>('disposal rate'!T28/'disposal rate'!S28)-1</f>
        <v>-0.12301742311578701</v>
      </c>
      <c r="H28" s="8">
        <f>('disposal rate'!U28/'disposal rate'!T28)-1</f>
        <v>0.104643222831311</v>
      </c>
      <c r="I28" s="8">
        <f>('disposal rate'!V28/'disposal rate'!U28)-1</f>
        <v>-4.9982810549984324E-2</v>
      </c>
      <c r="J28" s="8">
        <f>('disposal rate'!W28/'disposal rate'!V28)-1</f>
        <v>-9.541890867128755E-3</v>
      </c>
      <c r="K28" s="8">
        <f>('disposal rate'!X28/'disposal rate'!W28)-1</f>
        <v>-1.4571169664935324E-2</v>
      </c>
      <c r="L28" s="8">
        <f>('disposal rate'!Y28/'disposal rate'!X28)-1</f>
        <v>7.248733786722239E-2</v>
      </c>
      <c r="M28" s="8">
        <f>('disposal rate'!Z28/'disposal rate'!Y28)-1</f>
        <v>-3.3489788752537497E-2</v>
      </c>
      <c r="N28" s="8">
        <f>('disposal rate'!AA28/'disposal rate'!Z28)-1</f>
        <v>5.0090211098267057E-2</v>
      </c>
      <c r="O28" s="8">
        <f>('disposal rate'!AB28/'disposal rate'!AA28)-1</f>
        <v>-7.3397040942067338E-2</v>
      </c>
      <c r="P28" s="8">
        <f>('disposal rate'!AC28/'disposal rate'!AB28)-1</f>
        <v>2.6538754120459362E-2</v>
      </c>
      <c r="Q28" s="8">
        <f>('disposal rate'!AD28/'disposal rate'!AC28)-1</f>
        <v>-1.2994067924517405E-2</v>
      </c>
      <c r="R28" s="8">
        <f>('disposal rate'!AE28/'disposal rate'!AD28)-1</f>
        <v>5.2055667060681765E-2</v>
      </c>
      <c r="S28" s="8">
        <f>('disposal rate'!AF28/'disposal rate'!AE28)-1</f>
        <v>9.8621014013436259E-2</v>
      </c>
      <c r="T28" s="8">
        <f>('disposal rate'!AG28/'disposal rate'!AF28)-1</f>
        <v>5.5001810060171907E-2</v>
      </c>
    </row>
    <row r="29" spans="1:20" ht="15" customHeight="1" x14ac:dyDescent="0.25">
      <c r="A29" s="3">
        <v>26</v>
      </c>
      <c r="B29" s="7"/>
      <c r="C29" s="7"/>
      <c r="D29" s="8">
        <f>('disposal rate'!Q29/'disposal rate'!P29)-1</f>
        <v>-2.7633928476761493E-2</v>
      </c>
      <c r="E29" s="8">
        <f>('disposal rate'!R29/'disposal rate'!Q29)-1</f>
        <v>-4.4706202082397728E-2</v>
      </c>
      <c r="F29" s="8">
        <f>('disposal rate'!S29/'disposal rate'!R29)-1</f>
        <v>-8.8646395961460733E-2</v>
      </c>
      <c r="G29" s="8">
        <f>('disposal rate'!T29/'disposal rate'!S29)-1</f>
        <v>-1.520957472998663E-2</v>
      </c>
      <c r="H29" s="8">
        <f>('disposal rate'!U29/'disposal rate'!T29)-1</f>
        <v>-3.7477889603724557E-2</v>
      </c>
      <c r="I29" s="8">
        <f>('disposal rate'!V29/'disposal rate'!U29)-1</f>
        <v>-2.8777566591167925E-2</v>
      </c>
      <c r="J29" s="8">
        <f>('disposal rate'!W29/'disposal rate'!V29)-1</f>
        <v>-8.18957510112861E-3</v>
      </c>
      <c r="K29" s="8">
        <f>('disposal rate'!X29/'disposal rate'!W29)-1</f>
        <v>5.7641394857700146E-2</v>
      </c>
      <c r="L29" s="8">
        <f>('disposal rate'!Y29/'disposal rate'!X29)-1</f>
        <v>-8.0548710944360558E-2</v>
      </c>
      <c r="M29" s="8">
        <f>('disposal rate'!Z29/'disposal rate'!Y29)-1</f>
        <v>-4.9249107426444727E-2</v>
      </c>
      <c r="N29" s="8">
        <f>('disposal rate'!AA29/'disposal rate'!Z29)-1</f>
        <v>5.4400709061140251E-2</v>
      </c>
      <c r="O29" s="8">
        <f>('disposal rate'!AB29/'disposal rate'!AA29)-1</f>
        <v>4.2730802186584427E-2</v>
      </c>
      <c r="P29" s="8">
        <f>('disposal rate'!AC29/'disposal rate'!AB29)-1</f>
        <v>-4.4169761809823238E-2</v>
      </c>
      <c r="Q29" s="8">
        <f>('disposal rate'!AD29/'disposal rate'!AC29)-1</f>
        <v>6.8090208421482057E-2</v>
      </c>
      <c r="R29" s="8">
        <f>('disposal rate'!AE29/'disposal rate'!AD29)-1</f>
        <v>1.8694390897290525E-2</v>
      </c>
      <c r="S29" s="8">
        <f>('disposal rate'!AF29/'disposal rate'!AE29)-1</f>
        <v>0.13584162495234153</v>
      </c>
      <c r="T29" s="8">
        <f>('disposal rate'!AG29/'disposal rate'!AF29)-1</f>
        <v>9.4435547257039065E-3</v>
      </c>
    </row>
    <row r="30" spans="1:20" ht="15" customHeight="1" x14ac:dyDescent="0.25">
      <c r="A30" s="3">
        <v>27</v>
      </c>
      <c r="B30" s="7"/>
      <c r="C30" s="7"/>
      <c r="D30" s="8">
        <f>('disposal rate'!Q30/'disposal rate'!P30)-1</f>
        <v>-2.9968889520540443E-2</v>
      </c>
      <c r="E30" s="8">
        <f>('disposal rate'!R30/'disposal rate'!Q30)-1</f>
        <v>-2.0914749170981239E-2</v>
      </c>
      <c r="F30" s="8">
        <f>('disposal rate'!S30/'disposal rate'!R30)-1</f>
        <v>-7.419241385643538E-3</v>
      </c>
      <c r="G30" s="8">
        <f>('disposal rate'!T30/'disposal rate'!S30)-1</f>
        <v>5.505311314630168E-3</v>
      </c>
      <c r="H30" s="8">
        <f>('disposal rate'!U30/'disposal rate'!T30)-1</f>
        <v>-0.144502526046006</v>
      </c>
      <c r="I30" s="8">
        <f>('disposal rate'!V30/'disposal rate'!U30)-1</f>
        <v>-1.1969954809330163E-2</v>
      </c>
      <c r="J30" s="8">
        <f>('disposal rate'!W30/'disposal rate'!V30)-1</f>
        <v>-3.5064334384421247E-2</v>
      </c>
      <c r="K30" s="8">
        <f>('disposal rate'!X30/'disposal rate'!W30)-1</f>
        <v>2.0083479933603599E-3</v>
      </c>
      <c r="L30" s="8">
        <f>('disposal rate'!Y30/'disposal rate'!X30)-1</f>
        <v>-9.7126944212835853E-2</v>
      </c>
      <c r="M30" s="8">
        <f>('disposal rate'!Z30/'disposal rate'!Y30)-1</f>
        <v>-3.1954748033025782E-2</v>
      </c>
      <c r="N30" s="8">
        <f>('disposal rate'!AA30/'disposal rate'!Z30)-1</f>
        <v>4.549472726903514E-2</v>
      </c>
      <c r="O30" s="8">
        <f>('disposal rate'!AB30/'disposal rate'!AA30)-1</f>
        <v>7.2743758737678244E-2</v>
      </c>
      <c r="P30" s="8">
        <f>('disposal rate'!AC30/'disposal rate'!AB30)-1</f>
        <v>-5.7228668034017272E-2</v>
      </c>
      <c r="Q30" s="8">
        <f>('disposal rate'!AD30/'disposal rate'!AC30)-1</f>
        <v>1.5947147545398721E-3</v>
      </c>
      <c r="R30" s="8">
        <f>('disposal rate'!AE30/'disposal rate'!AD30)-1</f>
        <v>0.17049549442118894</v>
      </c>
      <c r="S30" s="8">
        <f>('disposal rate'!AF30/'disposal rate'!AE30)-1</f>
        <v>9.4899743021917393E-2</v>
      </c>
      <c r="T30" s="8">
        <f>('disposal rate'!AG30/'disposal rate'!AF30)-1</f>
        <v>-1.7597447183244519E-2</v>
      </c>
    </row>
    <row r="31" spans="1:20" ht="15" customHeight="1" x14ac:dyDescent="0.25">
      <c r="A31" s="3">
        <v>28</v>
      </c>
      <c r="B31" s="7"/>
      <c r="C31" s="7"/>
      <c r="D31" s="8">
        <f>('disposal rate'!Q31/'disposal rate'!P31)-1</f>
        <v>-1.6625513225934085E-3</v>
      </c>
      <c r="E31" s="8">
        <f>('disposal rate'!R31/'disposal rate'!Q31)-1</f>
        <v>3.0677202409500115E-2</v>
      </c>
      <c r="F31" s="8">
        <f>('disposal rate'!S31/'disposal rate'!R31)-1</f>
        <v>-5.2804013708465325E-2</v>
      </c>
      <c r="G31" s="8">
        <f>('disposal rate'!T31/'disposal rate'!S31)-1</f>
        <v>-4.169554469119563E-2</v>
      </c>
      <c r="H31" s="8">
        <f>('disposal rate'!U31/'disposal rate'!T31)-1</f>
        <v>-6.5883402481235254E-2</v>
      </c>
      <c r="I31" s="8">
        <f>('disposal rate'!V31/'disposal rate'!U31)-1</f>
        <v>9.4340103231158601E-3</v>
      </c>
      <c r="J31" s="8">
        <f>('disposal rate'!W31/'disposal rate'!V31)-1</f>
        <v>-7.9631634203091162E-3</v>
      </c>
      <c r="K31" s="8">
        <f>('disposal rate'!X31/'disposal rate'!W31)-1</f>
        <v>-1.018243640070482E-2</v>
      </c>
      <c r="L31" s="8">
        <f>('disposal rate'!Y31/'disposal rate'!X31)-1</f>
        <v>-4.3702201578029731E-2</v>
      </c>
      <c r="M31" s="8">
        <f>('disposal rate'!Z31/'disposal rate'!Y31)-1</f>
        <v>-5.8356467554266933E-3</v>
      </c>
      <c r="N31" s="8">
        <f>('disposal rate'!AA31/'disposal rate'!Z31)-1</f>
        <v>5.6150600720139776E-2</v>
      </c>
      <c r="O31" s="8">
        <f>('disposal rate'!AB31/'disposal rate'!AA31)-1</f>
        <v>3.1563770385945045E-2</v>
      </c>
      <c r="P31" s="8">
        <f>('disposal rate'!AC31/'disposal rate'!AB31)-1</f>
        <v>1.176501138267394E-2</v>
      </c>
      <c r="Q31" s="8">
        <f>('disposal rate'!AD31/'disposal rate'!AC31)-1</f>
        <v>2.8176275504190773E-2</v>
      </c>
      <c r="R31" s="8">
        <f>('disposal rate'!AE31/'disposal rate'!AD31)-1</f>
        <v>-8.6811783389384445E-4</v>
      </c>
      <c r="S31" s="8">
        <f>('disposal rate'!AF31/'disposal rate'!AE31)-1</f>
        <v>0.11372521383428436</v>
      </c>
      <c r="T31" s="8">
        <f>('disposal rate'!AG31/'disposal rate'!AF31)-1</f>
        <v>-2.1515571440120951E-2</v>
      </c>
    </row>
    <row r="32" spans="1:20" ht="15" customHeight="1" x14ac:dyDescent="0.25">
      <c r="A32" s="3">
        <v>29</v>
      </c>
      <c r="B32" s="7"/>
      <c r="C32" s="7"/>
      <c r="D32" s="8">
        <f>('disposal rate'!Q32/'disposal rate'!P32)-1</f>
        <v>-2.8232248407615623E-2</v>
      </c>
      <c r="E32" s="8">
        <f>('disposal rate'!R32/'disposal rate'!Q32)-1</f>
        <v>2.8686635293648788E-2</v>
      </c>
      <c r="F32" s="8">
        <f>('disposal rate'!S32/'disposal rate'!R32)-1</f>
        <v>-6.8382619423212332E-2</v>
      </c>
      <c r="G32" s="8">
        <f>('disposal rate'!T32/'disposal rate'!S32)-1</f>
        <v>-7.3350465783044827E-2</v>
      </c>
      <c r="H32" s="8">
        <f>('disposal rate'!U32/'disposal rate'!T32)-1</f>
        <v>-9.4302962635720577E-2</v>
      </c>
      <c r="I32" s="8">
        <f>('disposal rate'!V32/'disposal rate'!U32)-1</f>
        <v>1.6447170412812628E-2</v>
      </c>
      <c r="J32" s="8">
        <f>('disposal rate'!W32/'disposal rate'!V32)-1</f>
        <v>4.7976363551095469E-2</v>
      </c>
      <c r="K32" s="8">
        <f>('disposal rate'!X32/'disposal rate'!W32)-1</f>
        <v>-2.2656201080134108E-2</v>
      </c>
      <c r="L32" s="8">
        <f>('disposal rate'!Y32/'disposal rate'!X32)-1</f>
        <v>-7.1620580862517547E-2</v>
      </c>
      <c r="M32" s="8">
        <f>('disposal rate'!Z32/'disposal rate'!Y32)-1</f>
        <v>1.2222470145411002E-3</v>
      </c>
      <c r="N32" s="8">
        <f>('disposal rate'!AA32/'disposal rate'!Z32)-1</f>
        <v>1.4198353413490183E-2</v>
      </c>
      <c r="O32" s="8">
        <f>('disposal rate'!AB32/'disposal rate'!AA32)-1</f>
        <v>3.1871977832981679E-2</v>
      </c>
      <c r="P32" s="8">
        <f>('disposal rate'!AC32/'disposal rate'!AB32)-1</f>
        <v>3.2808710392078222E-3</v>
      </c>
      <c r="Q32" s="8">
        <f>('disposal rate'!AD32/'disposal rate'!AC32)-1</f>
        <v>-1.1410483895861967E-2</v>
      </c>
      <c r="R32" s="8">
        <f>('disposal rate'!AE32/'disposal rate'!AD32)-1</f>
        <v>6.5891331657494945E-3</v>
      </c>
      <c r="S32" s="8">
        <f>('disposal rate'!AF32/'disposal rate'!AE32)-1</f>
        <v>-2.0463723163201109E-2</v>
      </c>
      <c r="T32" s="8">
        <f>('disposal rate'!AG32/'disposal rate'!AF32)-1</f>
        <v>2.3807210863034722E-2</v>
      </c>
    </row>
    <row r="33" spans="1:20" ht="15" customHeight="1" x14ac:dyDescent="0.25">
      <c r="A33" s="3">
        <v>30</v>
      </c>
      <c r="B33" s="7"/>
      <c r="C33" s="7"/>
      <c r="D33" s="8">
        <f>('disposal rate'!Q33/'disposal rate'!P33)-1</f>
        <v>-1.2242066301677124E-2</v>
      </c>
      <c r="E33" s="8">
        <f>('disposal rate'!R33/'disposal rate'!Q33)-1</f>
        <v>1.6018581842232704E-2</v>
      </c>
      <c r="F33" s="8">
        <f>('disposal rate'!S33/'disposal rate'!R33)-1</f>
        <v>-6.9526562470367481E-2</v>
      </c>
      <c r="G33" s="8">
        <f>('disposal rate'!T33/'disposal rate'!S33)-1</f>
        <v>-6.2608915099351736E-2</v>
      </c>
      <c r="H33" s="8">
        <f>('disposal rate'!U33/'disposal rate'!T33)-1</f>
        <v>-9.8228157427352247E-2</v>
      </c>
      <c r="I33" s="8">
        <f>('disposal rate'!V33/'disposal rate'!U33)-1</f>
        <v>-4.8456040058743155E-2</v>
      </c>
      <c r="J33" s="8">
        <f>('disposal rate'!W33/'disposal rate'!V33)-1</f>
        <v>8.6758383913243531E-3</v>
      </c>
      <c r="K33" s="8">
        <f>('disposal rate'!X33/'disposal rate'!W33)-1</f>
        <v>-1.1172615051193602E-2</v>
      </c>
      <c r="L33" s="8">
        <f>('disposal rate'!Y33/'disposal rate'!X33)-1</f>
        <v>-3.8402624535055607E-2</v>
      </c>
      <c r="M33" s="8">
        <f>('disposal rate'!Z33/'disposal rate'!Y33)-1</f>
        <v>-4.3564650925507209E-3</v>
      </c>
      <c r="N33" s="8">
        <f>('disposal rate'!AA33/'disposal rate'!Z33)-1</f>
        <v>2.4792599991818376E-2</v>
      </c>
      <c r="O33" s="8">
        <f>('disposal rate'!AB33/'disposal rate'!AA33)-1</f>
        <v>2.3353970871781815E-2</v>
      </c>
      <c r="P33" s="8">
        <f>('disposal rate'!AC33/'disposal rate'!AB33)-1</f>
        <v>-1.8442738931959912E-2</v>
      </c>
      <c r="Q33" s="8">
        <f>('disposal rate'!AD33/'disposal rate'!AC33)-1</f>
        <v>6.245363943576443E-3</v>
      </c>
      <c r="R33" s="8">
        <f>('disposal rate'!AE33/'disposal rate'!AD33)-1</f>
        <v>6.8092824242883987E-2</v>
      </c>
      <c r="S33" s="8">
        <f>('disposal rate'!AF33/'disposal rate'!AE33)-1</f>
        <v>0.16585010254754562</v>
      </c>
      <c r="T33" s="8">
        <f>('disposal rate'!AG33/'disposal rate'!AF33)-1</f>
        <v>3.6759222493343291E-3</v>
      </c>
    </row>
    <row r="34" spans="1:20" ht="15" customHeight="1" x14ac:dyDescent="0.25">
      <c r="A34" s="3">
        <v>31</v>
      </c>
      <c r="B34" s="7"/>
      <c r="C34" s="7"/>
      <c r="D34" s="8">
        <f>('disposal rate'!Q34/'disposal rate'!P34)-1</f>
        <v>-6.8201168418618119E-2</v>
      </c>
      <c r="E34" s="8">
        <f>('disposal rate'!R34/'disposal rate'!Q34)-1</f>
        <v>-1.3145430722572793E-2</v>
      </c>
      <c r="F34" s="8">
        <f>('disposal rate'!S34/'disposal rate'!R34)-1</f>
        <v>-3.5829909937957094E-2</v>
      </c>
      <c r="G34" s="8">
        <f>('disposal rate'!T34/'disposal rate'!S34)-1</f>
        <v>-7.3564272073126213E-2</v>
      </c>
      <c r="H34" s="8">
        <f>('disposal rate'!U34/'disposal rate'!T34)-1</f>
        <v>-2.7393174327521308E-2</v>
      </c>
      <c r="I34" s="8">
        <f>('disposal rate'!V34/'disposal rate'!U34)-1</f>
        <v>-2.8097815128174219E-2</v>
      </c>
      <c r="J34" s="8">
        <f>('disposal rate'!W34/'disposal rate'!V34)-1</f>
        <v>-3.9146006173632064E-2</v>
      </c>
      <c r="K34" s="8">
        <f>('disposal rate'!X34/'disposal rate'!W34)-1</f>
        <v>-4.4262347027713256E-2</v>
      </c>
      <c r="L34" s="8">
        <f>('disposal rate'!Y34/'disposal rate'!X34)-1</f>
        <v>-1.6010836177805854E-2</v>
      </c>
      <c r="M34" s="8">
        <f>('disposal rate'!Z34/'disposal rate'!Y34)-1</f>
        <v>8.4920612210122037E-3</v>
      </c>
      <c r="N34" s="8">
        <f>('disposal rate'!AA34/'disposal rate'!Z34)-1</f>
        <v>5.3440965107875771E-2</v>
      </c>
      <c r="O34" s="8">
        <f>('disposal rate'!AB34/'disposal rate'!AA34)-1</f>
        <v>6.640107763340386E-2</v>
      </c>
      <c r="P34" s="8">
        <f>('disposal rate'!AC34/'disposal rate'!AB34)-1</f>
        <v>3.6690349361271135E-2</v>
      </c>
      <c r="Q34" s="8">
        <f>('disposal rate'!AD34/'disposal rate'!AC34)-1</f>
        <v>-1.3185827619537238E-2</v>
      </c>
      <c r="R34" s="8">
        <f>('disposal rate'!AE34/'disposal rate'!AD34)-1</f>
        <v>8.3744220203308739E-2</v>
      </c>
      <c r="S34" s="8">
        <f>('disposal rate'!AF34/'disposal rate'!AE34)-1</f>
        <v>0.15087821400525225</v>
      </c>
      <c r="T34" s="8">
        <f>('disposal rate'!AG34/'disposal rate'!AF34)-1</f>
        <v>3.0307788953096937E-2</v>
      </c>
    </row>
    <row r="35" spans="1:20" ht="15" customHeight="1" x14ac:dyDescent="0.25">
      <c r="A35" s="3">
        <v>32</v>
      </c>
      <c r="B35" s="7"/>
      <c r="C35" s="7"/>
      <c r="D35" s="8">
        <f>('disposal rate'!Q35/'disposal rate'!P35)-1</f>
        <v>-3.7923848435542862E-2</v>
      </c>
      <c r="E35" s="8">
        <f>('disposal rate'!R35/'disposal rate'!Q35)-1</f>
        <v>3.9068568189715158E-4</v>
      </c>
      <c r="F35" s="8">
        <f>('disposal rate'!S35/'disposal rate'!R35)-1</f>
        <v>-8.0076825520839723E-2</v>
      </c>
      <c r="G35" s="8">
        <f>('disposal rate'!T35/'disposal rate'!S35)-1</f>
        <v>-4.2027195591873623E-2</v>
      </c>
      <c r="H35" s="8">
        <f>('disposal rate'!U35/'disposal rate'!T35)-1</f>
        <v>-4.6156894117469816E-2</v>
      </c>
      <c r="I35" s="8">
        <f>('disposal rate'!V35/'disposal rate'!U35)-1</f>
        <v>-3.5080227535850828E-3</v>
      </c>
      <c r="J35" s="8">
        <f>('disposal rate'!W35/'disposal rate'!V35)-1</f>
        <v>0.96853258816446952</v>
      </c>
      <c r="K35" s="8">
        <f>('disposal rate'!X35/'disposal rate'!W35)-1</f>
        <v>-0.46427581020422559</v>
      </c>
      <c r="L35" s="8">
        <f>('disposal rate'!Y35/'disposal rate'!X35)-1</f>
        <v>1.4847727336284811E-2</v>
      </c>
      <c r="M35" s="8">
        <f>('disposal rate'!Z35/'disposal rate'!Y35)-1</f>
        <v>-9.7520854433333914E-3</v>
      </c>
      <c r="N35" s="8">
        <f>('disposal rate'!AA35/'disposal rate'!Z35)-1</f>
        <v>3.8949123358925197E-2</v>
      </c>
      <c r="O35" s="8">
        <f>('disposal rate'!AB35/'disposal rate'!AA35)-1</f>
        <v>-4.2698501882075912E-2</v>
      </c>
      <c r="P35" s="8">
        <f>('disposal rate'!AC35/'disposal rate'!AB35)-1</f>
        <v>-2.2778676700793254E-2</v>
      </c>
      <c r="Q35" s="8">
        <f>('disposal rate'!AD35/'disposal rate'!AC35)-1</f>
        <v>7.4175691082645212E-2</v>
      </c>
      <c r="R35" s="8">
        <f>('disposal rate'!AE35/'disposal rate'!AD35)-1</f>
        <v>-0.20661631092900568</v>
      </c>
      <c r="S35" s="8">
        <f>('disposal rate'!AF35/'disposal rate'!AE35)-1</f>
        <v>0.13950187880731724</v>
      </c>
      <c r="T35" s="8">
        <f>('disposal rate'!AG35/'disposal rate'!AF35)-1</f>
        <v>1.7356143769483801E-2</v>
      </c>
    </row>
    <row r="36" spans="1:20" ht="15" customHeight="1" x14ac:dyDescent="0.25">
      <c r="A36" s="3">
        <v>33</v>
      </c>
      <c r="B36" s="7"/>
      <c r="C36" s="7"/>
      <c r="D36" s="8">
        <f>('disposal rate'!Q36/'disposal rate'!P36)-1</f>
        <v>-2.4571606670178991E-2</v>
      </c>
      <c r="E36" s="8">
        <f>('disposal rate'!R36/'disposal rate'!Q36)-1</f>
        <v>-0.11248590210190423</v>
      </c>
      <c r="F36" s="8">
        <f>('disposal rate'!S36/'disposal rate'!R36)-1</f>
        <v>-4.3887155884135498E-2</v>
      </c>
      <c r="G36" s="8">
        <f>('disposal rate'!T36/'disposal rate'!S36)-1</f>
        <v>-5.9029790497644452E-3</v>
      </c>
      <c r="H36" s="8">
        <f>('disposal rate'!U36/'disposal rate'!T36)-1</f>
        <v>0.15338078353301499</v>
      </c>
      <c r="I36" s="8">
        <f>('disposal rate'!V36/'disposal rate'!U36)-1</f>
        <v>-8.5683312107909027E-2</v>
      </c>
      <c r="J36" s="8">
        <f>('disposal rate'!W36/'disposal rate'!V36)-1</f>
        <v>5.3068326074148686E-2</v>
      </c>
      <c r="K36" s="8">
        <f>('disposal rate'!X36/'disposal rate'!W36)-1</f>
        <v>-1.4554916964447551E-2</v>
      </c>
      <c r="L36" s="8">
        <f>('disposal rate'!Y36/'disposal rate'!X36)-1</f>
        <v>-2.3379364010812975E-2</v>
      </c>
      <c r="M36" s="8">
        <f>('disposal rate'!Z36/'disposal rate'!Y36)-1</f>
        <v>-1.2562903160508454E-2</v>
      </c>
      <c r="N36" s="8">
        <f>('disposal rate'!AA36/'disposal rate'!Z36)-1</f>
        <v>-0.23189294524601045</v>
      </c>
      <c r="O36" s="8">
        <f>('disposal rate'!AB36/'disposal rate'!AA36)-1</f>
        <v>0.19787510105202588</v>
      </c>
      <c r="P36" s="8">
        <f>('disposal rate'!AC36/'disposal rate'!AB36)-1</f>
        <v>0.13599722904434386</v>
      </c>
      <c r="Q36" s="8">
        <f>('disposal rate'!AD36/'disposal rate'!AC36)-1</f>
        <v>1.1737334690273382E-2</v>
      </c>
      <c r="R36" s="8">
        <f>('disposal rate'!AE36/'disposal rate'!AD36)-1</f>
        <v>2.6663816497467518E-2</v>
      </c>
      <c r="S36" s="8">
        <f>('disposal rate'!AF36/'disposal rate'!AE36)-1</f>
        <v>0.1062484291874799</v>
      </c>
      <c r="T36" s="8">
        <f>('disposal rate'!AG36/'disposal rate'!AF36)-1</f>
        <v>-2.188874058984791E-2</v>
      </c>
    </row>
    <row r="37" spans="1:20" ht="15" customHeight="1" x14ac:dyDescent="0.25">
      <c r="A37" s="3">
        <v>34</v>
      </c>
      <c r="B37" s="7"/>
      <c r="C37" s="7"/>
      <c r="D37" s="8">
        <f>('disposal rate'!Q37/'disposal rate'!P37)-1</f>
        <v>-8.6032949825332272E-2</v>
      </c>
      <c r="E37" s="8">
        <f>('disposal rate'!R37/'disposal rate'!Q37)-1</f>
        <v>-6.4909990721106814E-2</v>
      </c>
      <c r="F37" s="8">
        <f>('disposal rate'!S37/'disposal rate'!R37)-1</f>
        <v>-6.5123912793041638E-2</v>
      </c>
      <c r="G37" s="8">
        <f>('disposal rate'!T37/'disposal rate'!S37)-1</f>
        <v>-2.6213161497059878E-2</v>
      </c>
      <c r="H37" s="8">
        <f>('disposal rate'!U37/'disposal rate'!T37)-1</f>
        <v>1.4232361811810978E-2</v>
      </c>
      <c r="I37" s="8">
        <f>('disposal rate'!V37/'disposal rate'!U37)-1</f>
        <v>2.1841964031281913E-2</v>
      </c>
      <c r="J37" s="8">
        <f>('disposal rate'!W37/'disposal rate'!V37)-1</f>
        <v>-6.101673655332851E-2</v>
      </c>
      <c r="K37" s="8">
        <f>('disposal rate'!X37/'disposal rate'!W37)-1</f>
        <v>-9.5104383979356388E-3</v>
      </c>
      <c r="L37" s="8">
        <f>('disposal rate'!Y37/'disposal rate'!X37)-1</f>
        <v>-2.6530581747880033E-3</v>
      </c>
      <c r="M37" s="8">
        <f>('disposal rate'!Z37/'disposal rate'!Y37)-1</f>
        <v>-4.7556480875733609E-2</v>
      </c>
      <c r="N37" s="8">
        <f>('disposal rate'!AA37/'disposal rate'!Z37)-1</f>
        <v>4.3085627776241253E-2</v>
      </c>
      <c r="O37" s="8">
        <f>('disposal rate'!AB37/'disposal rate'!AA37)-1</f>
        <v>2.5056735410571962E-2</v>
      </c>
      <c r="P37" s="8">
        <f>('disposal rate'!AC37/'disposal rate'!AB37)-1</f>
        <v>7.2462458817950992E-2</v>
      </c>
      <c r="Q37" s="8">
        <f>('disposal rate'!AD37/'disposal rate'!AC37)-1</f>
        <v>-1.9694409280307412E-2</v>
      </c>
      <c r="R37" s="8">
        <f>('disposal rate'!AE37/'disposal rate'!AD37)-1</f>
        <v>2.9133760879144655E-2</v>
      </c>
      <c r="S37" s="8">
        <f>('disposal rate'!AF37/'disposal rate'!AE37)-1</f>
        <v>0.13510303065118623</v>
      </c>
      <c r="T37" s="8">
        <f>('disposal rate'!AG37/'disposal rate'!AF37)-1</f>
        <v>3.6876505927877501E-2</v>
      </c>
    </row>
    <row r="38" spans="1:20" ht="15" customHeight="1" x14ac:dyDescent="0.25">
      <c r="A38" s="3">
        <v>35</v>
      </c>
      <c r="B38" s="7"/>
      <c r="C38" s="7"/>
      <c r="D38" s="8">
        <f>('disposal rate'!Q38/'disposal rate'!P38)-1</f>
        <v>-2.8853867322594651E-2</v>
      </c>
      <c r="E38" s="8">
        <f>('disposal rate'!R38/'disposal rate'!Q38)-1</f>
        <v>4.2177484287373224E-2</v>
      </c>
      <c r="F38" s="8">
        <f>('disposal rate'!S38/'disposal rate'!R38)-1</f>
        <v>-3.1413567868447845E-2</v>
      </c>
      <c r="G38" s="8">
        <f>('disposal rate'!T38/'disposal rate'!S38)-1</f>
        <v>-5.6756636996911469E-2</v>
      </c>
      <c r="H38" s="8">
        <f>('disposal rate'!U38/'disposal rate'!T38)-1</f>
        <v>-7.9679850226603732E-2</v>
      </c>
      <c r="I38" s="8">
        <f>('disposal rate'!V38/'disposal rate'!U38)-1</f>
        <v>-1.7389932092322535E-2</v>
      </c>
      <c r="J38" s="8">
        <f>('disposal rate'!W38/'disposal rate'!V38)-1</f>
        <v>-3.1342483100861962E-2</v>
      </c>
      <c r="K38" s="8">
        <f>('disposal rate'!X38/'disposal rate'!W38)-1</f>
        <v>3.3925816218570715E-2</v>
      </c>
      <c r="L38" s="8">
        <f>('disposal rate'!Y38/'disposal rate'!X38)-1</f>
        <v>-3.9917016425817686E-2</v>
      </c>
      <c r="M38" s="8">
        <f>('disposal rate'!Z38/'disposal rate'!Y38)-1</f>
        <v>-5.5716666879812582E-3</v>
      </c>
      <c r="N38" s="8">
        <f>('disposal rate'!AA38/'disposal rate'!Z38)-1</f>
        <v>2.0859275669840915E-2</v>
      </c>
      <c r="O38" s="8">
        <f>('disposal rate'!AB38/'disposal rate'!AA38)-1</f>
        <v>3.242385161064254E-2</v>
      </c>
      <c r="P38" s="8">
        <f>('disposal rate'!AC38/'disposal rate'!AB38)-1</f>
        <v>2.7755115023598176E-2</v>
      </c>
      <c r="Q38" s="8">
        <f>('disposal rate'!AD38/'disposal rate'!AC38)-1</f>
        <v>-1.8371850249042643E-2</v>
      </c>
      <c r="R38" s="8">
        <f>('disposal rate'!AE38/'disposal rate'!AD38)-1</f>
        <v>3.2699729127173338E-2</v>
      </c>
      <c r="S38" s="8">
        <f>('disposal rate'!AF38/'disposal rate'!AE38)-1</f>
        <v>8.8306729752756219E-2</v>
      </c>
      <c r="T38" s="8">
        <f>('disposal rate'!AG38/'disposal rate'!AF38)-1</f>
        <v>-2.4641412415174369E-2</v>
      </c>
    </row>
    <row r="39" spans="1:20" ht="15" customHeight="1" x14ac:dyDescent="0.25">
      <c r="A39" s="3" t="s">
        <v>1</v>
      </c>
      <c r="B39" s="7"/>
      <c r="C39" s="7"/>
      <c r="D39" s="8">
        <f>('disposal rate'!Q39/'disposal rate'!P39)-1</f>
        <v>-2.1806098389771544E-2</v>
      </c>
      <c r="E39" s="8">
        <f>('disposal rate'!R39/'disposal rate'!Q39)-1</f>
        <v>-9.6267596424897128E-3</v>
      </c>
      <c r="F39" s="8">
        <f>('disposal rate'!S39/'disposal rate'!R39)-1</f>
        <v>-6.5519549554878931E-2</v>
      </c>
      <c r="G39" s="8">
        <f>('disposal rate'!T39/'disposal rate'!S39)-1</f>
        <v>-4.2984300491436422E-2</v>
      </c>
      <c r="H39" s="8">
        <f>('disposal rate'!U39/'disposal rate'!T39)-1</f>
        <v>-4.7304675526773865E-2</v>
      </c>
      <c r="I39" s="8">
        <f>('disposal rate'!V39/'disposal rate'!U39)-1</f>
        <v>-1.6149210093760025E-2</v>
      </c>
      <c r="J39" s="8">
        <f>('disposal rate'!W39/'disposal rate'!V39)-1</f>
        <v>6.9312340813088014E-3</v>
      </c>
      <c r="K39" s="8">
        <f>('disposal rate'!X39/'disposal rate'!W39)-1</f>
        <v>-2.97802084997707E-2</v>
      </c>
      <c r="L39" s="8">
        <f>('disposal rate'!Y39/'disposal rate'!X39)-1</f>
        <v>-4.4012582269271183E-2</v>
      </c>
      <c r="M39" s="8">
        <f>('disposal rate'!Z39/'disposal rate'!Y39)-1</f>
        <v>-1.3679050654183067E-2</v>
      </c>
      <c r="N39" s="8">
        <f>('disposal rate'!AA39/'disposal rate'!Z39)-1</f>
        <v>2.0723850885867368E-2</v>
      </c>
      <c r="O39" s="8">
        <f>('disposal rate'!AB39/'disposal rate'!AA39)-1</f>
        <v>3.0852625150451063E-2</v>
      </c>
      <c r="P39" s="8">
        <f>('disposal rate'!AC39/'disposal rate'!AB39)-1</f>
        <v>-1.7076657971068609E-2</v>
      </c>
      <c r="Q39" s="8">
        <f>('disposal rate'!AD39/'disposal rate'!AC39)-1</f>
        <v>2.9540594584997137E-2</v>
      </c>
      <c r="R39" s="8">
        <f>('disposal rate'!AE39/'disposal rate'!AD39)-1</f>
        <v>3.4709346204804925E-2</v>
      </c>
      <c r="S39" s="8">
        <f>('disposal rate'!AF39/'disposal rate'!AE39)-1</f>
        <v>0.13087384929283763</v>
      </c>
      <c r="T39" s="8">
        <f>('disposal rate'!AG39/'disposal rate'!AF39)-1</f>
        <v>-6.2685141450277149E-3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39"/>
  <sheetViews>
    <sheetView topLeftCell="K18" workbookViewId="0">
      <selection activeCell="S40" sqref="S40"/>
    </sheetView>
  </sheetViews>
  <sheetFormatPr defaultColWidth="15.140625" defaultRowHeight="15" customHeight="1" x14ac:dyDescent="0.25"/>
  <cols>
    <col min="1" max="30" width="7.5703125" customWidth="1"/>
  </cols>
  <sheetData>
    <row r="1" spans="1:20" ht="15" customHeight="1" x14ac:dyDescent="0.25">
      <c r="A1" t="s">
        <v>17</v>
      </c>
    </row>
    <row r="2" spans="1:20" ht="15" customHeight="1" x14ac:dyDescent="0.25">
      <c r="A2" t="s">
        <v>20</v>
      </c>
    </row>
    <row r="3" spans="1:20" ht="15" customHeight="1" x14ac:dyDescent="0.25">
      <c r="B3" s="3">
        <v>2003</v>
      </c>
      <c r="C3" s="3">
        <v>2004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14">
        <v>2015</v>
      </c>
      <c r="O3" s="14">
        <v>2016</v>
      </c>
      <c r="P3" s="14">
        <v>2017</v>
      </c>
      <c r="Q3" s="14">
        <v>2018</v>
      </c>
      <c r="R3" s="14">
        <v>2019</v>
      </c>
      <c r="S3" s="14">
        <v>2020</v>
      </c>
      <c r="T3" s="14">
        <v>2021</v>
      </c>
    </row>
    <row r="4" spans="1:20" ht="15" customHeight="1" x14ac:dyDescent="0.25">
      <c r="A4" s="3">
        <v>1</v>
      </c>
      <c r="B4" s="7"/>
      <c r="C4" s="7"/>
      <c r="D4" s="8">
        <f>('recycling rate'!Q4/'recycling rate'!P4)-1</f>
        <v>-0.27741923973190974</v>
      </c>
      <c r="E4" s="8">
        <f>('recycling rate'!R4/'recycling rate'!Q4)-1</f>
        <v>3.0872735117372541E-2</v>
      </c>
      <c r="F4" s="8">
        <f>('recycling rate'!S4/'recycling rate'!R4)-1</f>
        <v>3.6343213027592025E-3</v>
      </c>
      <c r="G4" s="8">
        <f>('recycling rate'!T4/'recycling rate'!S4)-1</f>
        <v>0.23695808399126372</v>
      </c>
      <c r="H4" s="8">
        <f>('recycling rate'!U4/'recycling rate'!T4)-1</f>
        <v>-5.1966093410339198E-2</v>
      </c>
      <c r="I4" s="8">
        <f>('recycling rate'!V4/'recycling rate'!U4)-1</f>
        <v>5.6037821727235038E-3</v>
      </c>
      <c r="J4" s="8">
        <f>('recycling rate'!W4/'recycling rate'!V4)-1</f>
        <v>-1.9501948915011336E-2</v>
      </c>
      <c r="K4" s="8">
        <f>('recycling rate'!X4/'recycling rate'!W4)-1</f>
        <v>-3.813933657280677E-2</v>
      </c>
      <c r="L4" s="8">
        <f>('recycling rate'!Y4/'recycling rate'!X4)-1</f>
        <v>-2.6311760646770432E-2</v>
      </c>
      <c r="M4" s="8">
        <f>('recycling rate'!Z4/'recycling rate'!Y4)-1</f>
        <v>0.21916792769355964</v>
      </c>
      <c r="N4" s="8">
        <f>('recycling rate'!AA4/'recycling rate'!Z4)-1</f>
        <v>-5.2510416829762985E-3</v>
      </c>
      <c r="O4" s="8">
        <f>('recycling rate'!AB4/'recycling rate'!AA4)-1</f>
        <v>5.8763106575254298E-2</v>
      </c>
      <c r="P4" s="8">
        <f>('recycling rate'!AC4/'recycling rate'!AB4)-1</f>
        <v>-2.695568095160028E-2</v>
      </c>
      <c r="Q4" s="8">
        <f>('recycling rate'!AD4/'recycling rate'!AC4)-1</f>
        <v>-9.6780718841572688E-2</v>
      </c>
      <c r="R4" s="8">
        <f>('recycling rate'!AE4/'recycling rate'!AD4)-1</f>
        <v>-0.4205613384035205</v>
      </c>
      <c r="S4" s="8">
        <f>('recycling rate'!AF4/'recycling rate'!AE4)-1</f>
        <v>1.565837825029015E-2</v>
      </c>
      <c r="T4" s="8">
        <f>('recycling rate'!AG4/'recycling rate'!AF4)-1</f>
        <v>-2.5353107436659639E-2</v>
      </c>
    </row>
    <row r="5" spans="1:20" ht="15" customHeight="1" x14ac:dyDescent="0.25">
      <c r="A5" s="3">
        <v>2</v>
      </c>
      <c r="B5" s="7"/>
      <c r="C5" s="7"/>
      <c r="D5" s="8">
        <f>('recycling rate'!Q5/'recycling rate'!P5)-1</f>
        <v>-0.21194563267883282</v>
      </c>
      <c r="E5" s="8">
        <f>('recycling rate'!R5/'recycling rate'!Q5)-1</f>
        <v>-6.3458502099766889E-4</v>
      </c>
      <c r="F5" s="8">
        <f>('recycling rate'!S5/'recycling rate'!R5)-1</f>
        <v>-4.2532541410434055E-2</v>
      </c>
      <c r="G5" s="8">
        <f>('recycling rate'!T5/'recycling rate'!S5)-1</f>
        <v>0.12452728254997303</v>
      </c>
      <c r="H5" s="8">
        <f>('recycling rate'!U5/'recycling rate'!T5)-1</f>
        <v>-0.12120210949797749</v>
      </c>
      <c r="I5" s="8">
        <f>('recycling rate'!V5/'recycling rate'!U5)-1</f>
        <v>7.4113064533110062E-3</v>
      </c>
      <c r="J5" s="8">
        <f>('recycling rate'!W5/'recycling rate'!V5)-1</f>
        <v>-2.9425804656714849E-2</v>
      </c>
      <c r="K5" s="8">
        <f>('recycling rate'!X5/'recycling rate'!W5)-1</f>
        <v>-2.7008923748406577E-2</v>
      </c>
      <c r="L5" s="8">
        <f>('recycling rate'!Y5/'recycling rate'!X5)-1</f>
        <v>-5.5111794474637099E-2</v>
      </c>
      <c r="M5" s="8">
        <f>('recycling rate'!Z5/'recycling rate'!Y5)-1</f>
        <v>0.22772465614508342</v>
      </c>
      <c r="N5" s="8">
        <f>('recycling rate'!AA5/'recycling rate'!Z5)-1</f>
        <v>-8.3184828884755868E-3</v>
      </c>
      <c r="O5" s="8">
        <f>('recycling rate'!AB5/'recycling rate'!AA5)-1</f>
        <v>2.7077714539138098E-2</v>
      </c>
      <c r="P5" s="8">
        <f>('recycling rate'!AC5/'recycling rate'!AB5)-1</f>
        <v>-2.2717548444941338E-2</v>
      </c>
      <c r="Q5" s="8">
        <f>('recycling rate'!AD5/'recycling rate'!AC5)-1</f>
        <v>-3.7836245890167208E-2</v>
      </c>
      <c r="R5" s="8">
        <f>('recycling rate'!AE5/'recycling rate'!AD5)-1</f>
        <v>-0.4850825870804194</v>
      </c>
      <c r="S5" s="8">
        <f>('recycling rate'!AF5/'recycling rate'!AE5)-1</f>
        <v>0.26451806952941337</v>
      </c>
      <c r="T5" s="8">
        <f>('recycling rate'!AG5/'recycling rate'!AF5)-1</f>
        <v>-0.11033906897682888</v>
      </c>
    </row>
    <row r="6" spans="1:20" ht="15" customHeight="1" x14ac:dyDescent="0.25">
      <c r="A6" s="3">
        <v>3</v>
      </c>
      <c r="B6" s="7"/>
      <c r="C6" s="7"/>
      <c r="D6" s="8">
        <f>('recycling rate'!Q6/'recycling rate'!P6)-1</f>
        <v>-9.9566025459097984E-3</v>
      </c>
      <c r="E6" s="8">
        <f>('recycling rate'!R6/'recycling rate'!Q6)-1</f>
        <v>1.1906291293235505E-2</v>
      </c>
      <c r="F6" s="8">
        <f>('recycling rate'!S6/'recycling rate'!R6)-1</f>
        <v>4.7725919479686851E-2</v>
      </c>
      <c r="G6" s="8">
        <f>('recycling rate'!T6/'recycling rate'!S6)-1</f>
        <v>-4.9545184711630497E-2</v>
      </c>
      <c r="H6" s="8">
        <f>('recycling rate'!U6/'recycling rate'!T6)-1</f>
        <v>-0.1494937530451983</v>
      </c>
      <c r="I6" s="8">
        <f>('recycling rate'!V6/'recycling rate'!U6)-1</f>
        <v>-1.9817554604665832E-2</v>
      </c>
      <c r="J6" s="8">
        <f>('recycling rate'!W6/'recycling rate'!V6)-1</f>
        <v>3.322131541046569E-2</v>
      </c>
      <c r="K6" s="8">
        <f>('recycling rate'!X6/'recycling rate'!W6)-1</f>
        <v>-2.4157901550401428E-2</v>
      </c>
      <c r="L6" s="8">
        <f>('recycling rate'!Y6/'recycling rate'!X6)-1</f>
        <v>-4.5426534777190275E-2</v>
      </c>
      <c r="M6" s="8">
        <f>('recycling rate'!Z6/'recycling rate'!Y6)-1</f>
        <v>0.23063568276634849</v>
      </c>
      <c r="N6" s="8">
        <f>('recycling rate'!AA6/'recycling rate'!Z6)-1</f>
        <v>-2.737247824010125E-2</v>
      </c>
      <c r="O6" s="8">
        <f>('recycling rate'!AB6/'recycling rate'!AA6)-1</f>
        <v>2.3657013074038558E-2</v>
      </c>
      <c r="P6" s="8">
        <f>('recycling rate'!AC6/'recycling rate'!AB6)-1</f>
        <v>-4.7275294601441087E-2</v>
      </c>
      <c r="Q6" s="8">
        <f>('recycling rate'!AD6/'recycling rate'!AC6)-1</f>
        <v>-4.2989676517676267E-3</v>
      </c>
      <c r="R6" s="8">
        <f>('recycling rate'!AE6/'recycling rate'!AD6)-1</f>
        <v>-0.43507968477928471</v>
      </c>
      <c r="S6" s="8">
        <f>('recycling rate'!AF6/'recycling rate'!AE6)-1</f>
        <v>3.320190134387957E-2</v>
      </c>
      <c r="T6" s="8">
        <f>('recycling rate'!AG6/'recycling rate'!AF6)-1</f>
        <v>-0.12278148952740087</v>
      </c>
    </row>
    <row r="7" spans="1:20" ht="15" customHeight="1" x14ac:dyDescent="0.25">
      <c r="A7" s="3">
        <v>4</v>
      </c>
      <c r="B7" s="7"/>
      <c r="C7" s="7"/>
      <c r="D7" s="8">
        <f>('recycling rate'!Q7/'recycling rate'!P7)-1</f>
        <v>-0.12044001951279193</v>
      </c>
      <c r="E7" s="8">
        <f>('recycling rate'!R7/'recycling rate'!Q7)-1</f>
        <v>-4.5811088644123976E-2</v>
      </c>
      <c r="F7" s="8">
        <f>('recycling rate'!S7/'recycling rate'!R7)-1</f>
        <v>7.0372834522955063E-2</v>
      </c>
      <c r="G7" s="8">
        <f>('recycling rate'!T7/'recycling rate'!S7)-1</f>
        <v>3.7301493916987782E-2</v>
      </c>
      <c r="H7" s="8">
        <f>('recycling rate'!U7/'recycling rate'!T7)-1</f>
        <v>-7.4348055763103993E-2</v>
      </c>
      <c r="I7" s="8">
        <f>('recycling rate'!V7/'recycling rate'!U7)-1</f>
        <v>-5.2882819917758006E-2</v>
      </c>
      <c r="J7" s="8">
        <f>('recycling rate'!W7/'recycling rate'!V7)-1</f>
        <v>1.3531215161650234E-2</v>
      </c>
      <c r="K7" s="8">
        <f>('recycling rate'!X7/'recycling rate'!W7)-1</f>
        <v>1.6205621124860903E-2</v>
      </c>
      <c r="L7" s="8">
        <f>('recycling rate'!Y7/'recycling rate'!X7)-1</f>
        <v>-2.233303108362239E-2</v>
      </c>
      <c r="M7" s="8">
        <f>('recycling rate'!Z7/'recycling rate'!Y7)-1</f>
        <v>0.30560567248585224</v>
      </c>
      <c r="N7" s="8">
        <f>('recycling rate'!AA7/'recycling rate'!Z7)-1</f>
        <v>2.7750848679251705E-2</v>
      </c>
      <c r="O7" s="8">
        <f>('recycling rate'!AB7/'recycling rate'!AA7)-1</f>
        <v>3.1736256848604372E-2</v>
      </c>
      <c r="P7" s="8">
        <f>('recycling rate'!AC7/'recycling rate'!AB7)-1</f>
        <v>-1.1863749445002236E-2</v>
      </c>
      <c r="Q7" s="8">
        <f>('recycling rate'!AD7/'recycling rate'!AC7)-1</f>
        <v>-2.9121072908536272E-2</v>
      </c>
      <c r="R7" s="8">
        <f>('recycling rate'!AE7/'recycling rate'!AD7)-1</f>
        <v>-0.46312226485062891</v>
      </c>
      <c r="S7" s="8">
        <f>('recycling rate'!AF7/'recycling rate'!AE7)-1</f>
        <v>8.5852436522046771E-2</v>
      </c>
      <c r="T7" s="8">
        <f>('recycling rate'!AG7/'recycling rate'!AF7)-1</f>
        <v>-8.4943370254622952E-2</v>
      </c>
    </row>
    <row r="8" spans="1:20" ht="15" customHeight="1" x14ac:dyDescent="0.25">
      <c r="A8" s="3">
        <v>5</v>
      </c>
      <c r="B8" s="7"/>
      <c r="C8" s="7"/>
      <c r="D8" s="8">
        <f>('recycling rate'!Q8/'recycling rate'!P8)-1</f>
        <v>-1.4065801316049287E-2</v>
      </c>
      <c r="E8" s="8">
        <f>('recycling rate'!R8/'recycling rate'!Q8)-1</f>
        <v>-4.6559878535418098E-2</v>
      </c>
      <c r="F8" s="8">
        <f>('recycling rate'!S8/'recycling rate'!R8)-1</f>
        <v>2.1980974726157232E-2</v>
      </c>
      <c r="G8" s="8">
        <f>('recycling rate'!T8/'recycling rate'!S8)-1</f>
        <v>0.11609716073108123</v>
      </c>
      <c r="H8" s="8">
        <f>('recycling rate'!U8/'recycling rate'!T8)-1</f>
        <v>-0.15502117644966107</v>
      </c>
      <c r="I8" s="8">
        <f>('recycling rate'!V8/'recycling rate'!U8)-1</f>
        <v>-2.6082597802836616E-2</v>
      </c>
      <c r="J8" s="8">
        <f>('recycling rate'!W8/'recycling rate'!V8)-1</f>
        <v>1.032177490449615E-2</v>
      </c>
      <c r="K8" s="8">
        <f>('recycling rate'!X8/'recycling rate'!W8)-1</f>
        <v>-5.0195007227981092E-3</v>
      </c>
      <c r="L8" s="8">
        <f>('recycling rate'!Y8/'recycling rate'!X8)-1</f>
        <v>-4.6630369685616846E-2</v>
      </c>
      <c r="M8" s="8">
        <f>('recycling rate'!Z8/'recycling rate'!Y8)-1</f>
        <v>0.31882530316966906</v>
      </c>
      <c r="N8" s="8">
        <f>('recycling rate'!AA8/'recycling rate'!Z8)-1</f>
        <v>9.1831329291107711E-3</v>
      </c>
      <c r="O8" s="8">
        <f>('recycling rate'!AB8/'recycling rate'!AA8)-1</f>
        <v>8.4771695885693665E-2</v>
      </c>
      <c r="P8" s="8">
        <f>('recycling rate'!AC8/'recycling rate'!AB8)-1</f>
        <v>1.1612049124751334E-2</v>
      </c>
      <c r="Q8" s="8">
        <f>('recycling rate'!AD8/'recycling rate'!AC8)-1</f>
        <v>0.35863756704396077</v>
      </c>
      <c r="R8" s="8">
        <f>('recycling rate'!AE8/'recycling rate'!AD8)-1</f>
        <v>-0.62241201521560319</v>
      </c>
      <c r="S8" s="8">
        <f>('recycling rate'!AF8/'recycling rate'!AE8)-1</f>
        <v>0.27461276068599072</v>
      </c>
      <c r="T8" s="8">
        <f>('recycling rate'!AG8/'recycling rate'!AF8)-1</f>
        <v>-4.0465748702529947E-2</v>
      </c>
    </row>
    <row r="9" spans="1:20" ht="15" customHeight="1" x14ac:dyDescent="0.25">
      <c r="A9" s="3">
        <v>6</v>
      </c>
      <c r="B9" s="7"/>
      <c r="C9" s="7"/>
      <c r="D9" s="8">
        <f>('recycling rate'!Q9/'recycling rate'!P9)-1</f>
        <v>-6.2741878738125756E-2</v>
      </c>
      <c r="E9" s="8">
        <f>('recycling rate'!R9/'recycling rate'!Q9)-1</f>
        <v>1.4676833537901057E-3</v>
      </c>
      <c r="F9" s="8">
        <f>('recycling rate'!S9/'recycling rate'!R9)-1</f>
        <v>-3.1111199457597327E-2</v>
      </c>
      <c r="G9" s="8">
        <f>('recycling rate'!T9/'recycling rate'!S9)-1</f>
        <v>2.9299897554586174E-2</v>
      </c>
      <c r="H9" s="8">
        <f>('recycling rate'!U9/'recycling rate'!T9)-1</f>
        <v>-0.10960089840533038</v>
      </c>
      <c r="I9" s="8">
        <f>('recycling rate'!V9/'recycling rate'!U9)-1</f>
        <v>-1.9958570489078342E-2</v>
      </c>
      <c r="J9" s="8">
        <f>('recycling rate'!W9/'recycling rate'!V9)-1</f>
        <v>-1.1417406966449994E-2</v>
      </c>
      <c r="K9" s="8">
        <f>('recycling rate'!X9/'recycling rate'!W9)-1</f>
        <v>-9.5897948268718336E-3</v>
      </c>
      <c r="L9" s="8">
        <f>('recycling rate'!Y9/'recycling rate'!X9)-1</f>
        <v>-5.9357617589007483E-2</v>
      </c>
      <c r="M9" s="8">
        <f>('recycling rate'!Z9/'recycling rate'!Y9)-1</f>
        <v>0.26202873938742188</v>
      </c>
      <c r="N9" s="8">
        <f>('recycling rate'!AA9/'recycling rate'!Z9)-1</f>
        <v>3.2692366751991386E-2</v>
      </c>
      <c r="O9" s="8">
        <f>('recycling rate'!AB9/'recycling rate'!AA9)-1</f>
        <v>-9.1032049304353713E-3</v>
      </c>
      <c r="P9" s="8">
        <f>('recycling rate'!AC9/'recycling rate'!AB9)-1</f>
        <v>-1.9803681245101901E-3</v>
      </c>
      <c r="Q9" s="8">
        <f>('recycling rate'!AD9/'recycling rate'!AC9)-1</f>
        <v>-7.1694692021794793E-2</v>
      </c>
      <c r="R9" s="8">
        <f>('recycling rate'!AE9/'recycling rate'!AD9)-1</f>
        <v>-0.35670210862257856</v>
      </c>
      <c r="S9" s="8">
        <f>('recycling rate'!AF9/'recycling rate'!AE9)-1</f>
        <v>0.15448862898418469</v>
      </c>
      <c r="T9" s="8">
        <f>('recycling rate'!AG9/'recycling rate'!AF9)-1</f>
        <v>-4.6236082888124641E-2</v>
      </c>
    </row>
    <row r="10" spans="1:20" ht="15" customHeight="1" x14ac:dyDescent="0.25">
      <c r="A10" s="3">
        <v>7</v>
      </c>
      <c r="B10" s="7"/>
      <c r="C10" s="7"/>
      <c r="D10" s="8">
        <f>('recycling rate'!Q10/'recycling rate'!P10)-1</f>
        <v>-3.1709462029603452E-2</v>
      </c>
      <c r="E10" s="8">
        <f>('recycling rate'!R10/'recycling rate'!Q10)-1</f>
        <v>0.10969074498182474</v>
      </c>
      <c r="F10" s="8">
        <f>('recycling rate'!S10/'recycling rate'!R10)-1</f>
        <v>-7.6848558238098885E-2</v>
      </c>
      <c r="G10" s="8">
        <f>('recycling rate'!T10/'recycling rate'!S10)-1</f>
        <v>4.0303010428280883E-2</v>
      </c>
      <c r="H10" s="8">
        <f>('recycling rate'!U10/'recycling rate'!T10)-1</f>
        <v>-4.3659174731267569E-2</v>
      </c>
      <c r="I10" s="8">
        <f>('recycling rate'!V10/'recycling rate'!U10)-1</f>
        <v>-2.7671567011668508E-2</v>
      </c>
      <c r="J10" s="8">
        <f>('recycling rate'!W10/'recycling rate'!V10)-1</f>
        <v>8.7079897162016806E-3</v>
      </c>
      <c r="K10" s="8">
        <f>('recycling rate'!X10/'recycling rate'!W10)-1</f>
        <v>-3.8862111968721469E-2</v>
      </c>
      <c r="L10" s="8">
        <f>('recycling rate'!Y10/'recycling rate'!X10)-1</f>
        <v>-4.1260406720228238E-2</v>
      </c>
      <c r="M10" s="8">
        <f>('recycling rate'!Z10/'recycling rate'!Y10)-1</f>
        <v>0.24225009441778522</v>
      </c>
      <c r="N10" s="8">
        <f>('recycling rate'!AA10/'recycling rate'!Z10)-1</f>
        <v>-0.39885641118094639</v>
      </c>
      <c r="O10" s="8">
        <f>('recycling rate'!AB10/'recycling rate'!AA10)-1</f>
        <v>0.63519047650613247</v>
      </c>
      <c r="P10" s="8">
        <f>('recycling rate'!AC10/'recycling rate'!AB10)-1</f>
        <v>3.5558334426688099E-2</v>
      </c>
      <c r="Q10" s="8">
        <f>('recycling rate'!AD10/'recycling rate'!AC10)-1</f>
        <v>-0.11921400294446616</v>
      </c>
      <c r="R10" s="8">
        <f>('recycling rate'!AE10/'recycling rate'!AD10)-1</f>
        <v>-0.45460324030274357</v>
      </c>
      <c r="S10" s="8">
        <f>('recycling rate'!AF10/'recycling rate'!AE10)-1</f>
        <v>0.10361954223479297</v>
      </c>
      <c r="T10" s="8">
        <f>('recycling rate'!AG10/'recycling rate'!AF10)-1</f>
        <v>1.0528586803504769E-2</v>
      </c>
    </row>
    <row r="11" spans="1:20" ht="15" customHeight="1" x14ac:dyDescent="0.25">
      <c r="A11" s="3">
        <v>8</v>
      </c>
      <c r="B11" s="7"/>
      <c r="C11" s="7"/>
      <c r="D11" s="8">
        <f>('recycling rate'!Q11/'recycling rate'!P11)-1</f>
        <v>0.39693828043651203</v>
      </c>
      <c r="E11" s="8">
        <f>('recycling rate'!R11/'recycling rate'!Q11)-1</f>
        <v>-7.8935938755107071E-2</v>
      </c>
      <c r="F11" s="8">
        <f>('recycling rate'!S11/'recycling rate'!R11)-1</f>
        <v>-2.3249401666419756E-3</v>
      </c>
      <c r="G11" s="8">
        <f>('recycling rate'!T11/'recycling rate'!S11)-1</f>
        <v>-1.9398150661382618E-2</v>
      </c>
      <c r="H11" s="8">
        <f>('recycling rate'!U11/'recycling rate'!T11)-1</f>
        <v>-0.14654821748089841</v>
      </c>
      <c r="I11" s="8">
        <f>('recycling rate'!V11/'recycling rate'!U11)-1</f>
        <v>9.4737337227474239E-2</v>
      </c>
      <c r="J11" s="8">
        <f>('recycling rate'!W11/'recycling rate'!V11)-1</f>
        <v>5.3580257248622587E-2</v>
      </c>
      <c r="K11" s="8">
        <f>('recycling rate'!X11/'recycling rate'!W11)-1</f>
        <v>1.6518332048709894E-2</v>
      </c>
      <c r="L11" s="8">
        <f>('recycling rate'!Y11/'recycling rate'!X11)-1</f>
        <v>-7.9817991407910127E-2</v>
      </c>
      <c r="M11" s="8">
        <f>('recycling rate'!Z11/'recycling rate'!Y11)-1</f>
        <v>3.6626370209126957E-2</v>
      </c>
      <c r="N11" s="8">
        <f>('recycling rate'!AA11/'recycling rate'!Z11)-1</f>
        <v>9.4982421759419733E-3</v>
      </c>
      <c r="O11" s="8">
        <f>('recycling rate'!AB11/'recycling rate'!AA11)-1</f>
        <v>-5.7815216194190278E-3</v>
      </c>
      <c r="P11" s="8">
        <f>('recycling rate'!AC11/'recycling rate'!AB11)-1</f>
        <v>-1.9545536948309739E-2</v>
      </c>
      <c r="Q11" s="8">
        <f>('recycling rate'!AD11/'recycling rate'!AC11)-1</f>
        <v>-7.4288896073083088E-2</v>
      </c>
      <c r="R11" s="8">
        <f>('recycling rate'!AE11/'recycling rate'!AD11)-1</f>
        <v>-0.5010817456801171</v>
      </c>
      <c r="S11" s="8">
        <f>('recycling rate'!AF11/'recycling rate'!AE11)-1</f>
        <v>0.34994773821535174</v>
      </c>
      <c r="T11" s="8">
        <f>('recycling rate'!AG11/'recycling rate'!AF11)-1</f>
        <v>-0.17990981658643579</v>
      </c>
    </row>
    <row r="12" spans="1:20" ht="15" customHeight="1" x14ac:dyDescent="0.25">
      <c r="A12" s="3">
        <v>9</v>
      </c>
      <c r="B12" s="7"/>
      <c r="C12" s="7"/>
      <c r="D12" s="8">
        <f>('recycling rate'!Q12/'recycling rate'!P12)-1</f>
        <v>-0.49349567078428969</v>
      </c>
      <c r="E12" s="8">
        <f>('recycling rate'!R12/'recycling rate'!Q12)-1</f>
        <v>-0.10383737159458217</v>
      </c>
      <c r="F12" s="8">
        <f>('recycling rate'!S12/'recycling rate'!R12)-1</f>
        <v>-1.1170030185438162E-2</v>
      </c>
      <c r="G12" s="8">
        <f>('recycling rate'!T12/'recycling rate'!S12)-1</f>
        <v>-1.2336750755096437E-3</v>
      </c>
      <c r="H12" s="8">
        <f>('recycling rate'!U12/'recycling rate'!T12)-1</f>
        <v>-2.643288905384511E-2</v>
      </c>
      <c r="I12" s="8">
        <f>('recycling rate'!V12/'recycling rate'!U12)-1</f>
        <v>-5.1301651087621192E-2</v>
      </c>
      <c r="J12" s="8">
        <f>('recycling rate'!W12/'recycling rate'!V12)-1</f>
        <v>-2.6613268076975616E-2</v>
      </c>
      <c r="K12" s="8">
        <f>('recycling rate'!X12/'recycling rate'!W12)-1</f>
        <v>-4.1637003298345299E-2</v>
      </c>
      <c r="L12" s="8">
        <f>('recycling rate'!Y12/'recycling rate'!X12)-1</f>
        <v>-7.7336424326586606E-2</v>
      </c>
      <c r="M12" s="8">
        <f>('recycling rate'!Z12/'recycling rate'!Y12)-1</f>
        <v>0.22753531683812023</v>
      </c>
      <c r="N12" s="8">
        <f>('recycling rate'!AA12/'recycling rate'!Z12)-1</f>
        <v>7.4264546411685783E-2</v>
      </c>
      <c r="O12" s="8">
        <f>('recycling rate'!AB12/'recycling rate'!AA12)-1</f>
        <v>3.9753141249766477E-2</v>
      </c>
      <c r="P12" s="8">
        <f>('recycling rate'!AC12/'recycling rate'!AB12)-1</f>
        <v>-6.5061099652645615E-2</v>
      </c>
      <c r="Q12" s="8">
        <f>('recycling rate'!AD12/'recycling rate'!AC12)-1</f>
        <v>-2.8599378660802977E-3</v>
      </c>
      <c r="R12" s="8">
        <f>('recycling rate'!AE12/'recycling rate'!AD12)-1</f>
        <v>-0.43504222583617447</v>
      </c>
      <c r="S12" s="8">
        <f>('recycling rate'!AF12/'recycling rate'!AE12)-1</f>
        <v>7.0919459169742183E-2</v>
      </c>
      <c r="T12" s="8">
        <f>('recycling rate'!AG12/'recycling rate'!AF12)-1</f>
        <v>-1.0331184035936136E-2</v>
      </c>
    </row>
    <row r="13" spans="1:20" ht="15" customHeight="1" x14ac:dyDescent="0.25">
      <c r="A13" s="3">
        <v>10</v>
      </c>
      <c r="B13" s="7"/>
      <c r="C13" s="7"/>
      <c r="D13" s="8">
        <f>('recycling rate'!Q13/'recycling rate'!P13)-1</f>
        <v>-3.1889816185220909E-2</v>
      </c>
      <c r="E13" s="8">
        <f>('recycling rate'!R13/'recycling rate'!Q13)-1</f>
        <v>-5.1192628800911244E-4</v>
      </c>
      <c r="F13" s="8">
        <f>('recycling rate'!S13/'recycling rate'!R13)-1</f>
        <v>-3.8634881302386237E-3</v>
      </c>
      <c r="G13" s="8">
        <f>('recycling rate'!T13/'recycling rate'!S13)-1</f>
        <v>4.907352424340572E-2</v>
      </c>
      <c r="H13" s="8">
        <f>('recycling rate'!U13/'recycling rate'!T13)-1</f>
        <v>-0.52607854421287947</v>
      </c>
      <c r="I13" s="8">
        <f>('recycling rate'!V13/'recycling rate'!U13)-1</f>
        <v>0.82609087975612705</v>
      </c>
      <c r="J13" s="8">
        <f>('recycling rate'!W13/'recycling rate'!V13)-1</f>
        <v>-0.21075355756791725</v>
      </c>
      <c r="K13" s="8">
        <f>('recycling rate'!X13/'recycling rate'!W13)-1</f>
        <v>2.064536143783946E-2</v>
      </c>
      <c r="L13" s="8">
        <f>('recycling rate'!Y13/'recycling rate'!X13)-1</f>
        <v>-8.6791715626820753E-2</v>
      </c>
      <c r="M13" s="8">
        <f>('recycling rate'!Z13/'recycling rate'!Y13)-1</f>
        <v>0.28646103359825781</v>
      </c>
      <c r="N13" s="8">
        <f>('recycling rate'!AA13/'recycling rate'!Z13)-1</f>
        <v>0.12709761522234153</v>
      </c>
      <c r="O13" s="8">
        <f>('recycling rate'!AB13/'recycling rate'!AA13)-1</f>
        <v>0.37606501268268855</v>
      </c>
      <c r="P13" s="8">
        <f>('recycling rate'!AC13/'recycling rate'!AB13)-1</f>
        <v>-3.0057240695828824E-3</v>
      </c>
      <c r="Q13" s="8">
        <f>('recycling rate'!AD13/'recycling rate'!AC13)-1</f>
        <v>-0.23237201600662327</v>
      </c>
      <c r="R13" s="8">
        <f>('recycling rate'!AE13/'recycling rate'!AD13)-1</f>
        <v>-0.8353470122225567</v>
      </c>
      <c r="S13" s="8">
        <f>('recycling rate'!AF13/'recycling rate'!AE13)-1</f>
        <v>0.19317407882895532</v>
      </c>
      <c r="T13" s="8">
        <f>('recycling rate'!AG13/'recycling rate'!AF13)-1</f>
        <v>-0.48898701505026443</v>
      </c>
    </row>
    <row r="14" spans="1:20" ht="15" customHeight="1" x14ac:dyDescent="0.25">
      <c r="A14" s="3">
        <v>11</v>
      </c>
      <c r="B14" s="7"/>
      <c r="C14" s="7"/>
      <c r="D14" s="8">
        <f>('recycling rate'!Q14/'recycling rate'!P14)-1</f>
        <v>-5.1049360109056141E-2</v>
      </c>
      <c r="E14" s="8">
        <f>('recycling rate'!R14/'recycling rate'!Q14)-1</f>
        <v>-0.1378317034372516</v>
      </c>
      <c r="F14" s="8">
        <f>('recycling rate'!S14/'recycling rate'!R14)-1</f>
        <v>-5.270661336541671E-2</v>
      </c>
      <c r="G14" s="8">
        <f>('recycling rate'!T14/'recycling rate'!S14)-1</f>
        <v>-0.111950324171191</v>
      </c>
      <c r="H14" s="8">
        <f>('recycling rate'!U14/'recycling rate'!T14)-1</f>
        <v>2.6222689160096513E-2</v>
      </c>
      <c r="I14" s="8">
        <f>('recycling rate'!V14/'recycling rate'!U14)-1</f>
        <v>-3.3031559084258366E-2</v>
      </c>
      <c r="J14" s="8">
        <f>('recycling rate'!W14/'recycling rate'!V14)-1</f>
        <v>2.0840071943192262E-2</v>
      </c>
      <c r="K14" s="8">
        <f>('recycling rate'!X14/'recycling rate'!W14)-1</f>
        <v>-2.1902173786142454E-2</v>
      </c>
      <c r="L14" s="8">
        <f>('recycling rate'!Y14/'recycling rate'!X14)-1</f>
        <v>-8.3352831808250483E-2</v>
      </c>
      <c r="M14" s="8">
        <f>('recycling rate'!Z14/'recycling rate'!Y14)-1</f>
        <v>0.23611125272274247</v>
      </c>
      <c r="N14" s="8">
        <f>('recycling rate'!AA14/'recycling rate'!Z14)-1</f>
        <v>1.6210642086491145E-2</v>
      </c>
      <c r="O14" s="8">
        <f>('recycling rate'!AB14/'recycling rate'!AA14)-1</f>
        <v>-1.0442314854111623E-2</v>
      </c>
      <c r="P14" s="8">
        <f>('recycling rate'!AC14/'recycling rate'!AB14)-1</f>
        <v>6.3751700879031148E-3</v>
      </c>
      <c r="Q14" s="8">
        <f>('recycling rate'!AD14/'recycling rate'!AC14)-1</f>
        <v>-6.6696907859511101E-2</v>
      </c>
      <c r="R14" s="8">
        <f>('recycling rate'!AE14/'recycling rate'!AD14)-1</f>
        <v>-0.84103138221870766</v>
      </c>
      <c r="S14" s="8">
        <f>('recycling rate'!AF14/'recycling rate'!AE14)-1</f>
        <v>3.3497557909947</v>
      </c>
      <c r="T14" s="8">
        <f>('recycling rate'!AG14/'recycling rate'!AF14)-1</f>
        <v>-0.24758564249650905</v>
      </c>
    </row>
    <row r="15" spans="1:20" ht="15" customHeight="1" x14ac:dyDescent="0.25">
      <c r="A15" s="3">
        <v>12</v>
      </c>
      <c r="B15" s="7"/>
      <c r="C15" s="7"/>
      <c r="D15" s="8">
        <f>('recycling rate'!Q15/'recycling rate'!P15)-1</f>
        <v>-0.12110987736961421</v>
      </c>
      <c r="E15" s="8">
        <f>('recycling rate'!R15/'recycling rate'!Q15)-1</f>
        <v>4.0577152344836165E-2</v>
      </c>
      <c r="F15" s="8">
        <f>('recycling rate'!S15/'recycling rate'!R15)-1</f>
        <v>5.9489149537529151E-2</v>
      </c>
      <c r="G15" s="8">
        <f>('recycling rate'!T15/'recycling rate'!S15)-1</f>
        <v>1.498366860150524E-2</v>
      </c>
      <c r="H15" s="8">
        <f>('recycling rate'!U15/'recycling rate'!T15)-1</f>
        <v>-7.8920520792848614E-2</v>
      </c>
      <c r="I15" s="8">
        <f>('recycling rate'!V15/'recycling rate'!U15)-1</f>
        <v>-0.16667106200058046</v>
      </c>
      <c r="J15" s="8">
        <f>('recycling rate'!W15/'recycling rate'!V15)-1</f>
        <v>-6.4052659894300201E-2</v>
      </c>
      <c r="K15" s="8">
        <f>('recycling rate'!X15/'recycling rate'!W15)-1</f>
        <v>-6.2907861369399742E-2</v>
      </c>
      <c r="L15" s="8">
        <f>('recycling rate'!Y15/'recycling rate'!X15)-1</f>
        <v>-2.9536156386908652E-2</v>
      </c>
      <c r="M15" s="8">
        <f>('recycling rate'!Z15/'recycling rate'!Y15)-1</f>
        <v>0.37737679350371534</v>
      </c>
      <c r="N15" s="8">
        <f>('recycling rate'!AA15/'recycling rate'!Z15)-1</f>
        <v>0.11004984183811484</v>
      </c>
      <c r="O15" s="8">
        <f>('recycling rate'!AB15/'recycling rate'!AA15)-1</f>
        <v>0.12166752547191151</v>
      </c>
      <c r="P15" s="8">
        <f>('recycling rate'!AC15/'recycling rate'!AB15)-1</f>
        <v>2.439767382856739E-2</v>
      </c>
      <c r="Q15" s="8">
        <f>('recycling rate'!AD15/'recycling rate'!AC15)-1</f>
        <v>-6.9677523319580326E-2</v>
      </c>
      <c r="R15" s="8">
        <f>('recycling rate'!AE15/'recycling rate'!AD15)-1</f>
        <v>-0.56649637018220833</v>
      </c>
      <c r="S15" s="8">
        <f>('recycling rate'!AF15/'recycling rate'!AE15)-1</f>
        <v>0.10927382433763722</v>
      </c>
      <c r="T15" s="8">
        <f>('recycling rate'!AG15/'recycling rate'!AF15)-1</f>
        <v>-0.14706324780575131</v>
      </c>
    </row>
    <row r="16" spans="1:20" ht="15" customHeight="1" x14ac:dyDescent="0.25">
      <c r="A16" s="3">
        <v>13</v>
      </c>
      <c r="B16" s="7"/>
      <c r="C16" s="7"/>
      <c r="D16" s="8">
        <f>('recycling rate'!Q16/'recycling rate'!P16)-1</f>
        <v>-0.10110253118571033</v>
      </c>
      <c r="E16" s="8">
        <f>('recycling rate'!R16/'recycling rate'!Q16)-1</f>
        <v>-4.1654853306417938E-2</v>
      </c>
      <c r="F16" s="8">
        <f>('recycling rate'!S16/'recycling rate'!R16)-1</f>
        <v>5.2854611243130734E-2</v>
      </c>
      <c r="G16" s="8">
        <f>('recycling rate'!T16/'recycling rate'!S16)-1</f>
        <v>6.739095117400673E-4</v>
      </c>
      <c r="H16" s="8">
        <f>('recycling rate'!U16/'recycling rate'!T16)-1</f>
        <v>-8.9241670030046127E-2</v>
      </c>
      <c r="I16" s="8">
        <f>('recycling rate'!V16/'recycling rate'!U16)-1</f>
        <v>-1.5527928864891072E-2</v>
      </c>
      <c r="J16" s="8">
        <f>('recycling rate'!W16/'recycling rate'!V16)-1</f>
        <v>-2.3032605571316145E-2</v>
      </c>
      <c r="K16" s="8">
        <f>('recycling rate'!X16/'recycling rate'!W16)-1</f>
        <v>-1.6132266604290679E-2</v>
      </c>
      <c r="L16" s="8">
        <f>('recycling rate'!Y16/'recycling rate'!X16)-1</f>
        <v>-6.5260071945808851E-2</v>
      </c>
      <c r="M16" s="8">
        <f>('recycling rate'!Z16/'recycling rate'!Y16)-1</f>
        <v>0.26592053475126676</v>
      </c>
      <c r="N16" s="8">
        <f>('recycling rate'!AA16/'recycling rate'!Z16)-1</f>
        <v>2.948575849845203E-2</v>
      </c>
      <c r="O16" s="8">
        <f>('recycling rate'!AB16/'recycling rate'!AA16)-1</f>
        <v>4.3434339921010201E-2</v>
      </c>
      <c r="P16" s="8">
        <f>('recycling rate'!AC16/'recycling rate'!AB16)-1</f>
        <v>-9.3901726218030834E-3</v>
      </c>
      <c r="Q16" s="8">
        <f>('recycling rate'!AD16/'recycling rate'!AC16)-1</f>
        <v>8.2396712025833985E-4</v>
      </c>
      <c r="R16" s="8">
        <f>('recycling rate'!AE16/'recycling rate'!AD16)-1</f>
        <v>-0.44867182692750052</v>
      </c>
      <c r="S16" s="8">
        <f>('recycling rate'!AF16/'recycling rate'!AE16)-1</f>
        <v>0.14530147012691041</v>
      </c>
      <c r="T16" s="8">
        <f>('recycling rate'!AG16/'recycling rate'!AF16)-1</f>
        <v>-8.273641348903038E-2</v>
      </c>
    </row>
    <row r="17" spans="1:20" ht="15" customHeight="1" x14ac:dyDescent="0.25">
      <c r="A17" s="3">
        <v>14</v>
      </c>
      <c r="B17" s="7"/>
      <c r="C17" s="7"/>
      <c r="D17" s="8">
        <f>('recycling rate'!Q17/'recycling rate'!P17)-1</f>
        <v>-4.4808865084075999E-2</v>
      </c>
      <c r="E17" s="8">
        <f>('recycling rate'!R17/'recycling rate'!Q17)-1</f>
        <v>4.4369207381698139E-3</v>
      </c>
      <c r="F17" s="8">
        <f>('recycling rate'!S17/'recycling rate'!R17)-1</f>
        <v>0.12996564896621066</v>
      </c>
      <c r="G17" s="8">
        <f>('recycling rate'!T17/'recycling rate'!S17)-1</f>
        <v>0.12961513061334684</v>
      </c>
      <c r="H17" s="8">
        <f>('recycling rate'!U17/'recycling rate'!T17)-1</f>
        <v>-0.22099327779351441</v>
      </c>
      <c r="I17" s="8">
        <f>('recycling rate'!V17/'recycling rate'!U17)-1</f>
        <v>-2.9918016434313022E-2</v>
      </c>
      <c r="J17" s="8">
        <f>('recycling rate'!W17/'recycling rate'!V17)-1</f>
        <v>-1.3010765903532451E-2</v>
      </c>
      <c r="K17" s="8">
        <f>('recycling rate'!X17/'recycling rate'!W17)-1</f>
        <v>-6.6737000716173278E-2</v>
      </c>
      <c r="L17" s="8">
        <f>('recycling rate'!Y17/'recycling rate'!X17)-1</f>
        <v>-5.1492776493731185E-2</v>
      </c>
      <c r="M17" s="8">
        <f>('recycling rate'!Z17/'recycling rate'!Y17)-1</f>
        <v>0.23518828959114435</v>
      </c>
      <c r="N17" s="8">
        <f>('recycling rate'!AA17/'recycling rate'!Z17)-1</f>
        <v>1.6301277442078099E-2</v>
      </c>
      <c r="O17" s="8">
        <f>('recycling rate'!AB17/'recycling rate'!AA17)-1</f>
        <v>2.3278984657439938E-3</v>
      </c>
      <c r="P17" s="8">
        <f>('recycling rate'!AC17/'recycling rate'!AB17)-1</f>
        <v>-2.9561340756539822E-3</v>
      </c>
      <c r="Q17" s="8">
        <f>('recycling rate'!AD17/'recycling rate'!AC17)-1</f>
        <v>-2.5261877446413949E-2</v>
      </c>
      <c r="R17" s="8">
        <f>('recycling rate'!AE17/'recycling rate'!AD17)-1</f>
        <v>-0.41914504312348788</v>
      </c>
      <c r="S17" s="8">
        <f>('recycling rate'!AF17/'recycling rate'!AE17)-1</f>
        <v>4.6942726143181623E-2</v>
      </c>
      <c r="T17" s="8">
        <f>('recycling rate'!AG17/'recycling rate'!AF17)-1</f>
        <v>-6.3631094051292747E-2</v>
      </c>
    </row>
    <row r="18" spans="1:20" ht="15" customHeight="1" x14ac:dyDescent="0.25">
      <c r="A18" s="3">
        <v>15</v>
      </c>
      <c r="B18" s="7"/>
      <c r="C18" s="7"/>
      <c r="D18" s="8">
        <f>('recycling rate'!Q18/'recycling rate'!P18)-1</f>
        <v>-0.15552119580865165</v>
      </c>
      <c r="E18" s="8">
        <f>('recycling rate'!R18/'recycling rate'!Q18)-1</f>
        <v>-9.0633355908725788E-2</v>
      </c>
      <c r="F18" s="8">
        <f>('recycling rate'!S18/'recycling rate'!R18)-1</f>
        <v>9.005763926574728E-2</v>
      </c>
      <c r="G18" s="8">
        <f>('recycling rate'!T18/'recycling rate'!S18)-1</f>
        <v>3.2236219162887991E-2</v>
      </c>
      <c r="H18" s="8">
        <f>('recycling rate'!U18/'recycling rate'!T18)-1</f>
        <v>0.21598727392372985</v>
      </c>
      <c r="I18" s="8">
        <f>('recycling rate'!V18/'recycling rate'!U18)-1</f>
        <v>-0.32187675981327046</v>
      </c>
      <c r="J18" s="8">
        <f>('recycling rate'!W18/'recycling rate'!V18)-1</f>
        <v>0.20372204441414987</v>
      </c>
      <c r="K18" s="8">
        <f>('recycling rate'!X18/'recycling rate'!W18)-1</f>
        <v>3.0316539770625761E-2</v>
      </c>
      <c r="L18" s="8">
        <f>('recycling rate'!Y18/'recycling rate'!X18)-1</f>
        <v>-3.8097768344043992E-2</v>
      </c>
      <c r="M18" s="8">
        <f>('recycling rate'!Z18/'recycling rate'!Y18)-1</f>
        <v>0.19588989344472973</v>
      </c>
      <c r="N18" s="8">
        <f>('recycling rate'!AA18/'recycling rate'!Z18)-1</f>
        <v>-4.3083313603269224E-2</v>
      </c>
      <c r="O18" s="8">
        <f>('recycling rate'!AB18/'recycling rate'!AA18)-1</f>
        <v>-0.20644292500347572</v>
      </c>
      <c r="P18" s="8">
        <f>('recycling rate'!AC18/'recycling rate'!AB18)-1</f>
        <v>7.0007589320605135E-2</v>
      </c>
      <c r="Q18" s="8">
        <f>('recycling rate'!AD18/'recycling rate'!AC18)-1</f>
        <v>0.19020272194454502</v>
      </c>
      <c r="R18" s="8">
        <f>('recycling rate'!AE18/'recycling rate'!AD18)-1</f>
        <v>-0.48838704835011559</v>
      </c>
      <c r="S18" s="8">
        <f>('recycling rate'!AF18/'recycling rate'!AE18)-1</f>
        <v>2.4338264187689918E-2</v>
      </c>
      <c r="T18" s="8">
        <f>('recycling rate'!AG18/'recycling rate'!AF18)-1</f>
        <v>-7.425439735225825E-2</v>
      </c>
    </row>
    <row r="19" spans="1:20" ht="15" customHeight="1" x14ac:dyDescent="0.25">
      <c r="A19" s="3">
        <v>16</v>
      </c>
      <c r="B19" s="7"/>
      <c r="C19" s="7"/>
      <c r="D19" s="8">
        <f>('recycling rate'!Q19/'recycling rate'!P19)-1</f>
        <v>-6.3102762848463612E-2</v>
      </c>
      <c r="E19" s="8">
        <f>('recycling rate'!R19/'recycling rate'!Q19)-1</f>
        <v>-5.1545216670338401E-2</v>
      </c>
      <c r="F19" s="8">
        <f>('recycling rate'!S19/'recycling rate'!R19)-1</f>
        <v>4.9896009055929724E-3</v>
      </c>
      <c r="G19" s="8">
        <f>('recycling rate'!T19/'recycling rate'!S19)-1</f>
        <v>7.469044183960305E-2</v>
      </c>
      <c r="H19" s="8">
        <f>('recycling rate'!U19/'recycling rate'!T19)-1</f>
        <v>-3.6174814083094864E-2</v>
      </c>
      <c r="I19" s="8">
        <f>('recycling rate'!V19/'recycling rate'!U19)-1</f>
        <v>-5.4392127559218517E-2</v>
      </c>
      <c r="J19" s="8">
        <f>('recycling rate'!W19/'recycling rate'!V19)-1</f>
        <v>5.3755924662277632E-3</v>
      </c>
      <c r="K19" s="8">
        <f>('recycling rate'!X19/'recycling rate'!W19)-1</f>
        <v>-3.5108280399036573E-2</v>
      </c>
      <c r="L19" s="8">
        <f>('recycling rate'!Y19/'recycling rate'!X19)-1</f>
        <v>-3.6394674442269626E-2</v>
      </c>
      <c r="M19" s="8">
        <f>('recycling rate'!Z19/'recycling rate'!Y19)-1</f>
        <v>0.21221052631578941</v>
      </c>
      <c r="N19" s="8">
        <f>('recycling rate'!AA19/'recycling rate'!Z19)-1</f>
        <v>2.4800229375009586E-2</v>
      </c>
      <c r="O19" s="8">
        <f>('recycling rate'!AB19/'recycling rate'!AA19)-1</f>
        <v>3.97574536308547E-2</v>
      </c>
      <c r="P19" s="8">
        <f>('recycling rate'!AC19/'recycling rate'!AB19)-1</f>
        <v>2.6042534630218661E-2</v>
      </c>
      <c r="Q19" s="8">
        <f>('recycling rate'!AD19/'recycling rate'!AC19)-1</f>
        <v>-1.0335963534327641E-2</v>
      </c>
      <c r="R19" s="8">
        <f>('recycling rate'!AE19/'recycling rate'!AD19)-1</f>
        <v>-0.44535692668585369</v>
      </c>
      <c r="S19" s="8">
        <f>('recycling rate'!AF19/'recycling rate'!AE19)-1</f>
        <v>6.1213577412922771E-2</v>
      </c>
      <c r="T19" s="8">
        <f>('recycling rate'!AG19/'recycling rate'!AF19)-1</f>
        <v>-4.8362310361175664E-2</v>
      </c>
    </row>
    <row r="20" spans="1:20" ht="15" customHeight="1" x14ac:dyDescent="0.25">
      <c r="A20" s="3">
        <v>17</v>
      </c>
      <c r="B20" s="7"/>
      <c r="C20" s="7"/>
      <c r="D20" s="8">
        <f>('recycling rate'!Q20/'recycling rate'!P20)-1</f>
        <v>-5.7526866337492377E-2</v>
      </c>
      <c r="E20" s="8">
        <f>('recycling rate'!R20/'recycling rate'!Q20)-1</f>
        <v>-9.0147726268059336E-2</v>
      </c>
      <c r="F20" s="8">
        <f>('recycling rate'!S20/'recycling rate'!R20)-1</f>
        <v>3.0217461524835176E-3</v>
      </c>
      <c r="G20" s="8">
        <f>('recycling rate'!T20/'recycling rate'!S20)-1</f>
        <v>2.8129518080193261E-2</v>
      </c>
      <c r="H20" s="8">
        <f>('recycling rate'!U20/'recycling rate'!T20)-1</f>
        <v>-8.2813898204879499E-2</v>
      </c>
      <c r="I20" s="8">
        <f>('recycling rate'!V20/'recycling rate'!U20)-1</f>
        <v>1.7010281865459831E-2</v>
      </c>
      <c r="J20" s="8">
        <f>('recycling rate'!W20/'recycling rate'!V20)-1</f>
        <v>6.9327480352461501E-2</v>
      </c>
      <c r="K20" s="8">
        <f>('recycling rate'!X20/'recycling rate'!W20)-1</f>
        <v>-3.8957378805775322E-2</v>
      </c>
      <c r="L20" s="8">
        <f>('recycling rate'!Y20/'recycling rate'!X20)-1</f>
        <v>-0.1028322010265097</v>
      </c>
      <c r="M20" s="8">
        <f>('recycling rate'!Z20/'recycling rate'!Y20)-1</f>
        <v>0.22818547592589744</v>
      </c>
      <c r="N20" s="8">
        <f>('recycling rate'!AA20/'recycling rate'!Z20)-1</f>
        <v>4.601051423683411E-2</v>
      </c>
      <c r="O20" s="8">
        <f>('recycling rate'!AB20/'recycling rate'!AA20)-1</f>
        <v>3.6242271969750162E-2</v>
      </c>
      <c r="P20" s="8">
        <f>('recycling rate'!AC20/'recycling rate'!AB20)-1</f>
        <v>-6.8667025812448435E-2</v>
      </c>
      <c r="Q20" s="8">
        <f>('recycling rate'!AD20/'recycling rate'!AC20)-1</f>
        <v>-6.6239530843874683E-2</v>
      </c>
      <c r="R20" s="8">
        <f>('recycling rate'!AE20/'recycling rate'!AD20)-1</f>
        <v>-0.40198191394310201</v>
      </c>
      <c r="S20" s="8">
        <f>('recycling rate'!AF20/'recycling rate'!AE20)-1</f>
        <v>9.1687848603913435E-2</v>
      </c>
      <c r="T20" s="8">
        <f>('recycling rate'!AG20/'recycling rate'!AF20)-1</f>
        <v>-9.63642766981615E-2</v>
      </c>
    </row>
    <row r="21" spans="1:20" ht="15" customHeight="1" x14ac:dyDescent="0.25">
      <c r="A21" s="3">
        <v>18</v>
      </c>
      <c r="B21" s="7"/>
      <c r="C21" s="7"/>
      <c r="D21" s="8">
        <f>('recycling rate'!Q21/'recycling rate'!P21)-1</f>
        <v>-4.1359704589670421E-2</v>
      </c>
      <c r="E21" s="8">
        <f>('recycling rate'!R21/'recycling rate'!Q21)-1</f>
        <v>-9.2718475300519465E-3</v>
      </c>
      <c r="F21" s="8">
        <f>('recycling rate'!S21/'recycling rate'!R21)-1</f>
        <v>0.11596900744309369</v>
      </c>
      <c r="G21" s="8">
        <f>('recycling rate'!T21/'recycling rate'!S21)-1</f>
        <v>-8.155819666422981E-3</v>
      </c>
      <c r="H21" s="8">
        <f>('recycling rate'!U21/'recycling rate'!T21)-1</f>
        <v>-0.13939133415394411</v>
      </c>
      <c r="I21" s="8">
        <f>('recycling rate'!V21/'recycling rate'!U21)-1</f>
        <v>-3.2136663981815805E-2</v>
      </c>
      <c r="J21" s="8">
        <f>('recycling rate'!W21/'recycling rate'!V21)-1</f>
        <v>7.007170768372406E-2</v>
      </c>
      <c r="K21" s="8">
        <f>('recycling rate'!X21/'recycling rate'!W21)-1</f>
        <v>-3.9241691199682682E-2</v>
      </c>
      <c r="L21" s="8">
        <f>('recycling rate'!Y21/'recycling rate'!X21)-1</f>
        <v>-9.4248283636583441E-2</v>
      </c>
      <c r="M21" s="8">
        <f>('recycling rate'!Z21/'recycling rate'!Y21)-1</f>
        <v>0.28940308075676069</v>
      </c>
      <c r="N21" s="8">
        <f>('recycling rate'!AA21/'recycling rate'!Z21)-1</f>
        <v>2.6981991734118527E-3</v>
      </c>
      <c r="O21" s="8">
        <f>('recycling rate'!AB21/'recycling rate'!AA21)-1</f>
        <v>1.8704573537710489E-2</v>
      </c>
      <c r="P21" s="8">
        <f>('recycling rate'!AC21/'recycling rate'!AB21)-1</f>
        <v>-4.3239945477135056E-2</v>
      </c>
      <c r="Q21" s="8">
        <f>('recycling rate'!AD21/'recycling rate'!AC21)-1</f>
        <v>-7.4868739767313564E-2</v>
      </c>
      <c r="R21" s="8">
        <f>('recycling rate'!AE21/'recycling rate'!AD21)-1</f>
        <v>-0.832653927386524</v>
      </c>
      <c r="S21" s="8">
        <f>('recycling rate'!AF21/'recycling rate'!AE21)-1</f>
        <v>-4.7108094712555171E-2</v>
      </c>
      <c r="T21" s="8">
        <f>('recycling rate'!AG21/'recycling rate'!AF21)-1</f>
        <v>-8.1819459418079443E-2</v>
      </c>
    </row>
    <row r="22" spans="1:20" ht="15" customHeight="1" x14ac:dyDescent="0.25">
      <c r="A22" s="3">
        <v>19</v>
      </c>
      <c r="B22" s="7"/>
      <c r="C22" s="7"/>
      <c r="D22" s="8">
        <f>('recycling rate'!Q22/'recycling rate'!P22)-1</f>
        <v>0.32094262061449141</v>
      </c>
      <c r="E22" s="8">
        <f>('recycling rate'!R22/'recycling rate'!Q22)-1</f>
        <v>6.3656582710372556E-2</v>
      </c>
      <c r="F22" s="8">
        <f>('recycling rate'!S22/'recycling rate'!R22)-1</f>
        <v>7.7378241833404804E-2</v>
      </c>
      <c r="G22" s="8">
        <f>('recycling rate'!T22/'recycling rate'!S22)-1</f>
        <v>6.1895026064896497E-2</v>
      </c>
      <c r="H22" s="8">
        <f>('recycling rate'!U22/'recycling rate'!T22)-1</f>
        <v>-0.20451516444612206</v>
      </c>
      <c r="I22" s="8">
        <f>('recycling rate'!V22/'recycling rate'!U22)-1</f>
        <v>-0.18410830659569188</v>
      </c>
      <c r="J22" s="8">
        <f>('recycling rate'!W22/'recycling rate'!V22)-1</f>
        <v>0.26432399584812427</v>
      </c>
      <c r="K22" s="8">
        <f>('recycling rate'!X22/'recycling rate'!W22)-1</f>
        <v>-7.0595555912402852E-2</v>
      </c>
      <c r="L22" s="8">
        <f>('recycling rate'!Y22/'recycling rate'!X22)-1</f>
        <v>-8.9560813071560275E-2</v>
      </c>
      <c r="M22" s="8">
        <f>('recycling rate'!Z22/'recycling rate'!Y22)-1</f>
        <v>0.28847620747995917</v>
      </c>
      <c r="N22" s="8">
        <f>('recycling rate'!AA22/'recycling rate'!Z22)-1</f>
        <v>-3.5068316567498092E-3</v>
      </c>
      <c r="O22" s="8">
        <f>('recycling rate'!AB22/'recycling rate'!AA22)-1</f>
        <v>5.3018268835487659E-2</v>
      </c>
      <c r="P22" s="8">
        <f>('recycling rate'!AC22/'recycling rate'!AB22)-1</f>
        <v>-3.8693734209705899E-2</v>
      </c>
      <c r="Q22" s="8">
        <f>('recycling rate'!AD22/'recycling rate'!AC22)-1</f>
        <v>9.9607529041962017E-2</v>
      </c>
      <c r="R22" s="8">
        <f>('recycling rate'!AE22/'recycling rate'!AD22)-1</f>
        <v>-0.4718392644954712</v>
      </c>
      <c r="S22" s="8">
        <f>('recycling rate'!AF22/'recycling rate'!AE22)-1</f>
        <v>-4.7785061171446319E-2</v>
      </c>
      <c r="T22" s="8">
        <f>('recycling rate'!AG22/'recycling rate'!AF22)-1</f>
        <v>-0.15081372336816568</v>
      </c>
    </row>
    <row r="23" spans="1:20" ht="15" customHeight="1" x14ac:dyDescent="0.25">
      <c r="A23" s="3">
        <v>20</v>
      </c>
      <c r="B23" s="7"/>
      <c r="C23" s="7"/>
      <c r="D23" s="8">
        <f>('recycling rate'!Q23/'recycling rate'!P23)-1</f>
        <v>-0.15550927673041215</v>
      </c>
      <c r="E23" s="8">
        <f>('recycling rate'!R23/'recycling rate'!Q23)-1</f>
        <v>-5.8124469549035496E-2</v>
      </c>
      <c r="F23" s="8">
        <f>('recycling rate'!S23/'recycling rate'!R23)-1</f>
        <v>-9.5549128832533969E-2</v>
      </c>
      <c r="G23" s="8">
        <f>('recycling rate'!T23/'recycling rate'!S23)-1</f>
        <v>7.8764398727085405E-2</v>
      </c>
      <c r="H23" s="8">
        <f>('recycling rate'!U23/'recycling rate'!T23)-1</f>
        <v>2.2011133241407466E-2</v>
      </c>
      <c r="I23" s="8">
        <f>('recycling rate'!V23/'recycling rate'!U23)-1</f>
        <v>6.8794422358083862E-2</v>
      </c>
      <c r="J23" s="8">
        <f>('recycling rate'!W23/'recycling rate'!V23)-1</f>
        <v>5.2985025102205707E-3</v>
      </c>
      <c r="K23" s="8">
        <f>('recycling rate'!X23/'recycling rate'!W23)-1</f>
        <v>-2.3971648459422568E-2</v>
      </c>
      <c r="L23" s="8">
        <f>('recycling rate'!Y23/'recycling rate'!X23)-1</f>
        <v>-6.8813767901512946E-2</v>
      </c>
      <c r="M23" s="8">
        <f>('recycling rate'!Z23/'recycling rate'!Y23)-1</f>
        <v>0.31508181549133885</v>
      </c>
      <c r="N23" s="8">
        <f>('recycling rate'!AA23/'recycling rate'!Z23)-1</f>
        <v>2.3863520153605711E-2</v>
      </c>
      <c r="O23" s="8">
        <f>('recycling rate'!AB23/'recycling rate'!AA23)-1</f>
        <v>5.2557426284798314E-3</v>
      </c>
      <c r="P23" s="8">
        <f>('recycling rate'!AC23/'recycling rate'!AB23)-1</f>
        <v>-1.6593179615368769E-2</v>
      </c>
      <c r="Q23" s="8">
        <f>('recycling rate'!AD23/'recycling rate'!AC23)-1</f>
        <v>-6.06383763349162E-2</v>
      </c>
      <c r="R23" s="8">
        <f>('recycling rate'!AE23/'recycling rate'!AD23)-1</f>
        <v>-0.22142952639194313</v>
      </c>
      <c r="S23" s="8">
        <f>('recycling rate'!AF23/'recycling rate'!AE23)-1</f>
        <v>-0.1656616260465692</v>
      </c>
      <c r="T23" s="8">
        <f>('recycling rate'!AG23/'recycling rate'!AF23)-1</f>
        <v>-7.0788398354558302E-2</v>
      </c>
    </row>
    <row r="24" spans="1:20" ht="15" customHeight="1" x14ac:dyDescent="0.25">
      <c r="A24" s="3">
        <v>21</v>
      </c>
      <c r="B24" s="7"/>
      <c r="C24" s="7"/>
      <c r="D24" s="8">
        <f>('recycling rate'!Q24/'recycling rate'!P24)-1</f>
        <v>-7.4014127407438068E-2</v>
      </c>
      <c r="E24" s="8">
        <f>('recycling rate'!R24/'recycling rate'!Q24)-1</f>
        <v>-0.10710338600797253</v>
      </c>
      <c r="F24" s="8">
        <f>('recycling rate'!S24/'recycling rate'!R24)-1</f>
        <v>-3.5105692608127015E-2</v>
      </c>
      <c r="G24" s="8">
        <f>('recycling rate'!T24/'recycling rate'!S24)-1</f>
        <v>1.488028079927517E-2</v>
      </c>
      <c r="H24" s="8">
        <f>('recycling rate'!U24/'recycling rate'!T24)-1</f>
        <v>-0.16026525039192285</v>
      </c>
      <c r="I24" s="8">
        <f>('recycling rate'!V24/'recycling rate'!U24)-1</f>
        <v>-7.751317727111906E-3</v>
      </c>
      <c r="J24" s="8">
        <f>('recycling rate'!W24/'recycling rate'!V24)-1</f>
        <v>0.11118553638075568</v>
      </c>
      <c r="K24" s="8">
        <f>('recycling rate'!X24/'recycling rate'!W24)-1</f>
        <v>-3.353726269506152E-2</v>
      </c>
      <c r="L24" s="8">
        <f>('recycling rate'!Y24/'recycling rate'!X24)-1</f>
        <v>-4.6221772370887426E-2</v>
      </c>
      <c r="M24" s="8">
        <f>('recycling rate'!Z24/'recycling rate'!Y24)-1</f>
        <v>0.29814033373859061</v>
      </c>
      <c r="N24" s="8">
        <f>('recycling rate'!AA24/'recycling rate'!Z24)-1</f>
        <v>3.4133766736896165E-2</v>
      </c>
      <c r="O24" s="8">
        <f>('recycling rate'!AB24/'recycling rate'!AA24)-1</f>
        <v>3.088935550033578E-2</v>
      </c>
      <c r="P24" s="8">
        <f>('recycling rate'!AC24/'recycling rate'!AB24)-1</f>
        <v>-6.3437043260757831E-3</v>
      </c>
      <c r="Q24" s="8">
        <f>('recycling rate'!AD24/'recycling rate'!AC24)-1</f>
        <v>5.6503239600449229E-2</v>
      </c>
      <c r="R24" s="8">
        <f>('recycling rate'!AE24/'recycling rate'!AD24)-1</f>
        <v>-0.44839394390738585</v>
      </c>
      <c r="S24" s="8">
        <f>('recycling rate'!AF24/'recycling rate'!AE24)-1</f>
        <v>8.2586540268827502E-2</v>
      </c>
      <c r="T24" s="8">
        <f>('recycling rate'!AG24/'recycling rate'!AF24)-1</f>
        <v>3.6777899159634586E-3</v>
      </c>
    </row>
    <row r="25" spans="1:20" ht="15" customHeight="1" x14ac:dyDescent="0.25">
      <c r="A25" s="3">
        <v>22</v>
      </c>
      <c r="B25" s="7"/>
      <c r="C25" s="7"/>
      <c r="D25" s="8">
        <f>('recycling rate'!Q25/'recycling rate'!P25)-1</f>
        <v>-6.6076557929829915E-2</v>
      </c>
      <c r="E25" s="8">
        <f>('recycling rate'!R25/'recycling rate'!Q25)-1</f>
        <v>-4.4905215393361009E-2</v>
      </c>
      <c r="F25" s="8">
        <f>('recycling rate'!S25/'recycling rate'!R25)-1</f>
        <v>0.14502804841120143</v>
      </c>
      <c r="G25" s="8">
        <f>('recycling rate'!T25/'recycling rate'!S25)-1</f>
        <v>-1.6071576340926819E-2</v>
      </c>
      <c r="H25" s="8">
        <f>('recycling rate'!U25/'recycling rate'!T25)-1</f>
        <v>-6.6575893469484337E-2</v>
      </c>
      <c r="I25" s="8">
        <f>('recycling rate'!V25/'recycling rate'!U25)-1</f>
        <v>6.4789365858816783E-2</v>
      </c>
      <c r="J25" s="8">
        <f>('recycling rate'!W25/'recycling rate'!V25)-1</f>
        <v>-0.11500913460026174</v>
      </c>
      <c r="K25" s="8">
        <f>('recycling rate'!X25/'recycling rate'!W25)-1</f>
        <v>-8.2212007395767728E-2</v>
      </c>
      <c r="L25" s="8">
        <f>('recycling rate'!Y25/'recycling rate'!X25)-1</f>
        <v>-6.6984236113608708E-2</v>
      </c>
      <c r="M25" s="8">
        <f>('recycling rate'!Z25/'recycling rate'!Y25)-1</f>
        <v>0.67881847070629631</v>
      </c>
      <c r="N25" s="8">
        <f>('recycling rate'!AA25/'recycling rate'!Z25)-1</f>
        <v>-9.1898398666611647E-2</v>
      </c>
      <c r="O25" s="8">
        <f>('recycling rate'!AB25/'recycling rate'!AA25)-1</f>
        <v>5.4923217837074434E-2</v>
      </c>
      <c r="P25" s="8">
        <f>('recycling rate'!AC25/'recycling rate'!AB25)-1</f>
        <v>4.7682125421511179E-2</v>
      </c>
      <c r="Q25" s="8">
        <f>('recycling rate'!AD25/'recycling rate'!AC25)-1</f>
        <v>6.0045848106482502E-3</v>
      </c>
      <c r="R25" s="8">
        <f>('recycling rate'!AE25/'recycling rate'!AD25)-1</f>
        <v>-0.57251183899386704</v>
      </c>
      <c r="S25" s="8">
        <f>('recycling rate'!AF25/'recycling rate'!AE25)-1</f>
        <v>0.11497599385442658</v>
      </c>
      <c r="T25" s="8">
        <f>('recycling rate'!AG25/'recycling rate'!AF25)-1</f>
        <v>-0.17367200718010012</v>
      </c>
    </row>
    <row r="26" spans="1:20" ht="15" customHeight="1" x14ac:dyDescent="0.25">
      <c r="A26" s="3">
        <v>23</v>
      </c>
      <c r="B26" s="7"/>
      <c r="C26" s="7"/>
      <c r="D26" s="8">
        <f>('recycling rate'!Q26/'recycling rate'!P26)-1</f>
        <v>-9.355664132207453E-2</v>
      </c>
      <c r="E26" s="8">
        <f>('recycling rate'!R26/'recycling rate'!Q26)-1</f>
        <v>6.7838757723828191E-2</v>
      </c>
      <c r="F26" s="8">
        <f>('recycling rate'!S26/'recycling rate'!R26)-1</f>
        <v>9.1584819035985809E-2</v>
      </c>
      <c r="G26" s="8">
        <f>('recycling rate'!T26/'recycling rate'!S26)-1</f>
        <v>-8.771427486154959E-2</v>
      </c>
      <c r="H26" s="8">
        <f>('recycling rate'!U26/'recycling rate'!T26)-1</f>
        <v>-1.075112909503495E-2</v>
      </c>
      <c r="I26" s="8">
        <f>('recycling rate'!V26/'recycling rate'!U26)-1</f>
        <v>0.16351171130462361</v>
      </c>
      <c r="J26" s="8">
        <f>('recycling rate'!W26/'recycling rate'!V26)-1</f>
        <v>0.12839847835971741</v>
      </c>
      <c r="K26" s="8">
        <f>('recycling rate'!X26/'recycling rate'!W26)-1</f>
        <v>4.3058604076732454E-2</v>
      </c>
      <c r="L26" s="8">
        <f>('recycling rate'!Y26/'recycling rate'!X26)-1</f>
        <v>-5.9435652258163607E-2</v>
      </c>
      <c r="M26" s="8">
        <f>('recycling rate'!Z26/'recycling rate'!Y26)-1</f>
        <v>2.5426589716542214E-2</v>
      </c>
      <c r="N26" s="8">
        <f>('recycling rate'!AA26/'recycling rate'!Z26)-1</f>
        <v>3.9166218379550033E-2</v>
      </c>
      <c r="O26" s="8">
        <f>('recycling rate'!AB26/'recycling rate'!AA26)-1</f>
        <v>4.0368691585960903E-2</v>
      </c>
      <c r="P26" s="8">
        <f>('recycling rate'!AC26/'recycling rate'!AB26)-1</f>
        <v>5.1522312834384465E-3</v>
      </c>
      <c r="Q26" s="8">
        <f>('recycling rate'!AD26/'recycling rate'!AC26)-1</f>
        <v>8.9780416004974439E-2</v>
      </c>
      <c r="R26" s="8">
        <f>('recycling rate'!AE26/'recycling rate'!AD26)-1</f>
        <v>-0.74103008310143204</v>
      </c>
      <c r="S26" s="8">
        <f>('recycling rate'!AF26/'recycling rate'!AE26)-1</f>
        <v>0.22170140415677309</v>
      </c>
      <c r="T26" s="8">
        <f>('recycling rate'!AG26/'recycling rate'!AF26)-1</f>
        <v>0.33264505001507971</v>
      </c>
    </row>
    <row r="27" spans="1:20" ht="15" customHeight="1" x14ac:dyDescent="0.25">
      <c r="A27" s="3">
        <v>24</v>
      </c>
      <c r="B27" s="7"/>
      <c r="C27" s="7"/>
      <c r="D27" s="8">
        <f>('recycling rate'!Q27/'recycling rate'!P27)-1</f>
        <v>0.5550517934827639</v>
      </c>
      <c r="E27" s="8">
        <f>('recycling rate'!R27/'recycling rate'!Q27)-1</f>
        <v>1.0255025697742282E-2</v>
      </c>
      <c r="F27" s="8">
        <f>('recycling rate'!S27/'recycling rate'!R27)-1</f>
        <v>0.11174400587750055</v>
      </c>
      <c r="G27" s="8">
        <f>('recycling rate'!T27/'recycling rate'!S27)-1</f>
        <v>-4.0510374725950427E-2</v>
      </c>
      <c r="H27" s="8">
        <f>('recycling rate'!U27/'recycling rate'!T27)-1</f>
        <v>0.12645860512298923</v>
      </c>
      <c r="I27" s="8">
        <f>('recycling rate'!V27/'recycling rate'!U27)-1</f>
        <v>0.14017688082315294</v>
      </c>
      <c r="J27" s="8">
        <f>('recycling rate'!W27/'recycling rate'!V27)-1</f>
        <v>-0.11198207979645114</v>
      </c>
      <c r="K27" s="8">
        <f>('recycling rate'!X27/'recycling rate'!W27)-1</f>
        <v>2.691819223740044E-2</v>
      </c>
      <c r="L27" s="8">
        <f>('recycling rate'!Y27/'recycling rate'!X27)-1</f>
        <v>-5.3857082528957489E-2</v>
      </c>
      <c r="M27" s="8">
        <f>('recycling rate'!Z27/'recycling rate'!Y27)-1</f>
        <v>0.40375030531454792</v>
      </c>
      <c r="N27" s="8">
        <f>('recycling rate'!AA27/'recycling rate'!Z27)-1</f>
        <v>8.2552742833614134E-2</v>
      </c>
      <c r="O27" s="8">
        <f>('recycling rate'!AB27/'recycling rate'!AA27)-1</f>
        <v>-0.10525668034658875</v>
      </c>
      <c r="P27" s="8">
        <f>('recycling rate'!AC27/'recycling rate'!AB27)-1</f>
        <v>-0.21781275745928752</v>
      </c>
      <c r="Q27" s="8">
        <f>('recycling rate'!AD27/'recycling rate'!AC27)-1</f>
        <v>-0.10742077086122115</v>
      </c>
      <c r="R27" s="8">
        <f>('recycling rate'!AE27/'recycling rate'!AD27)-1</f>
        <v>-0.19510082672126949</v>
      </c>
      <c r="S27" s="8">
        <f>('recycling rate'!AF27/'recycling rate'!AE27)-1</f>
        <v>6.1043807040303211E-2</v>
      </c>
      <c r="T27" s="8">
        <f>('recycling rate'!AG27/'recycling rate'!AF27)-1</f>
        <v>-0.224095347501436</v>
      </c>
    </row>
    <row r="28" spans="1:20" ht="15" customHeight="1" x14ac:dyDescent="0.25">
      <c r="A28" s="3">
        <v>25</v>
      </c>
      <c r="B28" s="7"/>
      <c r="C28" s="7"/>
      <c r="D28" s="8">
        <f>('recycling rate'!Q28/'recycling rate'!P28)-1</f>
        <v>-1.4766357567738475E-2</v>
      </c>
      <c r="E28" s="8">
        <f>('recycling rate'!R28/'recycling rate'!Q28)-1</f>
        <v>7.3844713168178533E-3</v>
      </c>
      <c r="F28" s="8">
        <f>('recycling rate'!S28/'recycling rate'!R28)-1</f>
        <v>7.7274942195604712E-2</v>
      </c>
      <c r="G28" s="8">
        <f>('recycling rate'!T28/'recycling rate'!S28)-1</f>
        <v>-4.0007318368822098E-3</v>
      </c>
      <c r="H28" s="8">
        <f>('recycling rate'!U28/'recycling rate'!T28)-1</f>
        <v>-0.37312249062580038</v>
      </c>
      <c r="I28" s="8">
        <f>('recycling rate'!V28/'recycling rate'!U28)-1</f>
        <v>0.11301783015617572</v>
      </c>
      <c r="J28" s="8">
        <f>('recycling rate'!W28/'recycling rate'!V28)-1</f>
        <v>-1.2000630219750175E-2</v>
      </c>
      <c r="K28" s="8">
        <f>('recycling rate'!X28/'recycling rate'!W28)-1</f>
        <v>0.10138554716668069</v>
      </c>
      <c r="L28" s="8">
        <f>('recycling rate'!Y28/'recycling rate'!X28)-1</f>
        <v>0.27630788974794696</v>
      </c>
      <c r="M28" s="8">
        <f>('recycling rate'!Z28/'recycling rate'!Y28)-1</f>
        <v>5.5875987030490348E-2</v>
      </c>
      <c r="N28" s="8">
        <f>('recycling rate'!AA28/'recycling rate'!Z28)-1</f>
        <v>-5.4017733909368038E-2</v>
      </c>
      <c r="O28" s="8">
        <f>('recycling rate'!AB28/'recycling rate'!AA28)-1</f>
        <v>2.7109853842527176E-2</v>
      </c>
      <c r="P28" s="8">
        <f>('recycling rate'!AC28/'recycling rate'!AB28)-1</f>
        <v>6.3751717106421468E-2</v>
      </c>
      <c r="Q28" s="8">
        <f>('recycling rate'!AD28/'recycling rate'!AC28)-1</f>
        <v>-1.3085871457922615E-2</v>
      </c>
      <c r="R28" s="8">
        <f>('recycling rate'!AE28/'recycling rate'!AD28)-1</f>
        <v>-0.37640667634036085</v>
      </c>
      <c r="S28" s="8">
        <f>('recycling rate'!AF28/'recycling rate'!AE28)-1</f>
        <v>-0.1293306551043174</v>
      </c>
      <c r="T28" s="8">
        <f>('recycling rate'!AG28/'recycling rate'!AF28)-1</f>
        <v>0.54791575906580481</v>
      </c>
    </row>
    <row r="29" spans="1:20" ht="15" customHeight="1" x14ac:dyDescent="0.25">
      <c r="A29" s="3">
        <v>26</v>
      </c>
      <c r="B29" s="7"/>
      <c r="C29" s="7"/>
      <c r="D29" s="8">
        <f>('recycling rate'!Q29/'recycling rate'!P29)-1</f>
        <v>-6.3230820359434725E-2</v>
      </c>
      <c r="E29" s="8">
        <f>('recycling rate'!R29/'recycling rate'!Q29)-1</f>
        <v>-5.8894260385707331E-2</v>
      </c>
      <c r="F29" s="8">
        <f>('recycling rate'!S29/'recycling rate'!R29)-1</f>
        <v>5.4806130134998909E-4</v>
      </c>
      <c r="G29" s="8">
        <f>('recycling rate'!T29/'recycling rate'!S29)-1</f>
        <v>2.0106068381946063E-2</v>
      </c>
      <c r="H29" s="8">
        <f>('recycling rate'!U29/'recycling rate'!T29)-1</f>
        <v>-0.13668982074873204</v>
      </c>
      <c r="I29" s="8">
        <f>('recycling rate'!V29/'recycling rate'!U29)-1</f>
        <v>1.1655442591639975E-2</v>
      </c>
      <c r="J29" s="8">
        <f>('recycling rate'!W29/'recycling rate'!V29)-1</f>
        <v>5.5724645344771728E-2</v>
      </c>
      <c r="K29" s="8">
        <f>('recycling rate'!X29/'recycling rate'!W29)-1</f>
        <v>-4.7697661466132524E-2</v>
      </c>
      <c r="L29" s="8">
        <f>('recycling rate'!Y29/'recycling rate'!X29)-1</f>
        <v>-6.7738276254783902E-2</v>
      </c>
      <c r="M29" s="8">
        <f>('recycling rate'!Z29/'recycling rate'!Y29)-1</f>
        <v>0.21085061617072443</v>
      </c>
      <c r="N29" s="8">
        <f>('recycling rate'!AA29/'recycling rate'!Z29)-1</f>
        <v>5.7943520068541643E-2</v>
      </c>
      <c r="O29" s="8">
        <f>('recycling rate'!AB29/'recycling rate'!AA29)-1</f>
        <v>3.3901937091624479E-2</v>
      </c>
      <c r="P29" s="8">
        <f>('recycling rate'!AC29/'recycling rate'!AB29)-1</f>
        <v>1.7012535188036582E-2</v>
      </c>
      <c r="Q29" s="8">
        <f>('recycling rate'!AD29/'recycling rate'!AC29)-1</f>
        <v>2.224181646299761E-2</v>
      </c>
      <c r="R29" s="8">
        <f>('recycling rate'!AE29/'recycling rate'!AD29)-1</f>
        <v>-0.45166164817563959</v>
      </c>
      <c r="S29" s="8">
        <f>('recycling rate'!AF29/'recycling rate'!AE29)-1</f>
        <v>8.2483110967483952E-3</v>
      </c>
      <c r="T29" s="8">
        <f>('recycling rate'!AG29/'recycling rate'!AF29)-1</f>
        <v>-0.11018259344221537</v>
      </c>
    </row>
    <row r="30" spans="1:20" ht="15" customHeight="1" x14ac:dyDescent="0.25">
      <c r="A30" s="3">
        <v>27</v>
      </c>
      <c r="B30" s="7"/>
      <c r="C30" s="7"/>
      <c r="D30" s="8">
        <f>('recycling rate'!Q30/'recycling rate'!P30)-1</f>
        <v>-5.1118558865942743E-2</v>
      </c>
      <c r="E30" s="8">
        <f>('recycling rate'!R30/'recycling rate'!Q30)-1</f>
        <v>-7.1900164083332219E-2</v>
      </c>
      <c r="F30" s="8">
        <f>('recycling rate'!S30/'recycling rate'!R30)-1</f>
        <v>0.10372535974340646</v>
      </c>
      <c r="G30" s="8">
        <f>('recycling rate'!T30/'recycling rate'!S30)-1</f>
        <v>3.1325891308340736E-2</v>
      </c>
      <c r="H30" s="8">
        <f>('recycling rate'!U30/'recycling rate'!T30)-1</f>
        <v>-7.894562080343992E-2</v>
      </c>
      <c r="I30" s="8">
        <f>('recycling rate'!V30/'recycling rate'!U30)-1</f>
        <v>-5.0117245727186677E-2</v>
      </c>
      <c r="J30" s="8">
        <f>('recycling rate'!W30/'recycling rate'!V30)-1</f>
        <v>5.5209177140766785E-2</v>
      </c>
      <c r="K30" s="8">
        <f>('recycling rate'!X30/'recycling rate'!W30)-1</f>
        <v>-8.7655846248805624E-2</v>
      </c>
      <c r="L30" s="8">
        <f>('recycling rate'!Y30/'recycling rate'!X30)-1</f>
        <v>-0.21542240532622769</v>
      </c>
      <c r="M30" s="8">
        <f>('recycling rate'!Z30/'recycling rate'!Y30)-1</f>
        <v>0.38122232201115702</v>
      </c>
      <c r="N30" s="8">
        <f>('recycling rate'!AA30/'recycling rate'!Z30)-1</f>
        <v>7.4868398174835704E-2</v>
      </c>
      <c r="O30" s="8">
        <f>('recycling rate'!AB30/'recycling rate'!AA30)-1</f>
        <v>7.7338730015888091E-2</v>
      </c>
      <c r="P30" s="8">
        <f>('recycling rate'!AC30/'recycling rate'!AB30)-1</f>
        <v>-2.5540076637636355E-2</v>
      </c>
      <c r="Q30" s="8">
        <f>('recycling rate'!AD30/'recycling rate'!AC30)-1</f>
        <v>-2.9706651057779587E-2</v>
      </c>
      <c r="R30" s="8">
        <f>('recycling rate'!AE30/'recycling rate'!AD30)-1</f>
        <v>-0.19868073181235302</v>
      </c>
      <c r="S30" s="8">
        <f>('recycling rate'!AF30/'recycling rate'!AE30)-1</f>
        <v>-0.14065582330097703</v>
      </c>
      <c r="T30" s="8">
        <f>('recycling rate'!AG30/'recycling rate'!AF30)-1</f>
        <v>-0.18413001037932586</v>
      </c>
    </row>
    <row r="31" spans="1:20" ht="15" customHeight="1" x14ac:dyDescent="0.25">
      <c r="A31" s="3">
        <v>28</v>
      </c>
      <c r="B31" s="7"/>
      <c r="C31" s="7"/>
      <c r="D31" s="8">
        <f>('recycling rate'!Q31/'recycling rate'!P31)-1</f>
        <v>-2.64649868687028E-3</v>
      </c>
      <c r="E31" s="8">
        <f>('recycling rate'!R31/'recycling rate'!Q31)-1</f>
        <v>-5.6520586331976097E-2</v>
      </c>
      <c r="F31" s="8">
        <f>('recycling rate'!S31/'recycling rate'!R31)-1</f>
        <v>4.5359963926583591E-2</v>
      </c>
      <c r="G31" s="8">
        <f>('recycling rate'!T31/'recycling rate'!S31)-1</f>
        <v>-2.2620088574207498E-2</v>
      </c>
      <c r="H31" s="8">
        <f>('recycling rate'!U31/'recycling rate'!T31)-1</f>
        <v>-0.1343170815282333</v>
      </c>
      <c r="I31" s="8">
        <f>('recycling rate'!V31/'recycling rate'!U31)-1</f>
        <v>-1.4809742148367055E-2</v>
      </c>
      <c r="J31" s="8">
        <f>('recycling rate'!W31/'recycling rate'!V31)-1</f>
        <v>8.7464652141969523E-2</v>
      </c>
      <c r="K31" s="8">
        <f>('recycling rate'!X31/'recycling rate'!W31)-1</f>
        <v>-2.5451435124672184E-2</v>
      </c>
      <c r="L31" s="8">
        <f>('recycling rate'!Y31/'recycling rate'!X31)-1</f>
        <v>-0.10120326227192578</v>
      </c>
      <c r="M31" s="8">
        <f>('recycling rate'!Z31/'recycling rate'!Y31)-1</f>
        <v>0.29803451052438423</v>
      </c>
      <c r="N31" s="8">
        <f>('recycling rate'!AA31/'recycling rate'!Z31)-1</f>
        <v>5.2614188261330685E-2</v>
      </c>
      <c r="O31" s="8">
        <f>('recycling rate'!AB31/'recycling rate'!AA31)-1</f>
        <v>8.3003323838701126E-2</v>
      </c>
      <c r="P31" s="8">
        <f>('recycling rate'!AC31/'recycling rate'!AB31)-1</f>
        <v>8.2302954958479724E-3</v>
      </c>
      <c r="Q31" s="8">
        <f>('recycling rate'!AD31/'recycling rate'!AC31)-1</f>
        <v>-2.2635174076284903E-2</v>
      </c>
      <c r="R31" s="8">
        <f>('recycling rate'!AE31/'recycling rate'!AD31)-1</f>
        <v>-0.14053422812238037</v>
      </c>
      <c r="S31" s="8">
        <f>('recycling rate'!AF31/'recycling rate'!AE31)-1</f>
        <v>0.140080200790067</v>
      </c>
      <c r="T31" s="8">
        <f>('recycling rate'!AG31/'recycling rate'!AF31)-1</f>
        <v>-0.12453317200917391</v>
      </c>
    </row>
    <row r="32" spans="1:20" ht="15" customHeight="1" x14ac:dyDescent="0.25">
      <c r="A32" s="3">
        <v>29</v>
      </c>
      <c r="B32" s="7"/>
      <c r="C32" s="7"/>
      <c r="D32" s="8">
        <f>('recycling rate'!Q32/'recycling rate'!P32)-1</f>
        <v>-2.2462348767355089E-2</v>
      </c>
      <c r="E32" s="8">
        <f>('recycling rate'!R32/'recycling rate'!Q32)-1</f>
        <v>-3.6087390961954458E-2</v>
      </c>
      <c r="F32" s="8">
        <f>('recycling rate'!S32/'recycling rate'!R32)-1</f>
        <v>6.9884267235453601E-2</v>
      </c>
      <c r="G32" s="8">
        <f>('recycling rate'!T32/'recycling rate'!S32)-1</f>
        <v>1.1327604802533475E-3</v>
      </c>
      <c r="H32" s="8">
        <f>('recycling rate'!U32/'recycling rate'!T32)-1</f>
        <v>-0.10797447467413246</v>
      </c>
      <c r="I32" s="8">
        <f>('recycling rate'!V32/'recycling rate'!U32)-1</f>
        <v>3.2250727771123699E-3</v>
      </c>
      <c r="J32" s="8">
        <f>('recycling rate'!W32/'recycling rate'!V32)-1</f>
        <v>-0.21511791788029699</v>
      </c>
      <c r="K32" s="8">
        <f>('recycling rate'!X32/'recycling rate'!W32)-1</f>
        <v>-3.2299251331177614E-2</v>
      </c>
      <c r="L32" s="8">
        <f>('recycling rate'!Y32/'recycling rate'!X32)-1</f>
        <v>0.16568412497077545</v>
      </c>
      <c r="M32" s="8">
        <f>('recycling rate'!Z32/'recycling rate'!Y32)-1</f>
        <v>0.19456378865531598</v>
      </c>
      <c r="N32" s="8">
        <f>('recycling rate'!AA32/'recycling rate'!Z32)-1</f>
        <v>2.4083827361282228E-2</v>
      </c>
      <c r="O32" s="8">
        <f>('recycling rate'!AB32/'recycling rate'!AA32)-1</f>
        <v>0.11260824932538327</v>
      </c>
      <c r="P32" s="8">
        <f>('recycling rate'!AC32/'recycling rate'!AB32)-1</f>
        <v>-4.8975607210131167E-2</v>
      </c>
      <c r="Q32" s="8">
        <f>('recycling rate'!AD32/'recycling rate'!AC32)-1</f>
        <v>-1.8605025665956787E-2</v>
      </c>
      <c r="R32" s="8">
        <f>('recycling rate'!AE32/'recycling rate'!AD32)-1</f>
        <v>-0.48637539091147608</v>
      </c>
      <c r="S32" s="8">
        <f>('recycling rate'!AF32/'recycling rate'!AE32)-1</f>
        <v>4.4320325938660865E-2</v>
      </c>
      <c r="T32" s="8">
        <f>('recycling rate'!AG32/'recycling rate'!AF32)-1</f>
        <v>-0.13955401782029608</v>
      </c>
    </row>
    <row r="33" spans="1:21" ht="15" customHeight="1" x14ac:dyDescent="0.25">
      <c r="A33" s="3">
        <v>30</v>
      </c>
      <c r="B33" s="7"/>
      <c r="C33" s="7"/>
      <c r="D33" s="8">
        <f>('recycling rate'!Q33/'recycling rate'!P33)-1</f>
        <v>-0.12077849411110397</v>
      </c>
      <c r="E33" s="8">
        <f>('recycling rate'!R33/'recycling rate'!Q33)-1</f>
        <v>2.9178035134252323E-2</v>
      </c>
      <c r="F33" s="8">
        <f>('recycling rate'!S33/'recycling rate'!R33)-1</f>
        <v>0.10627072503687485</v>
      </c>
      <c r="G33" s="8">
        <f>('recycling rate'!T33/'recycling rate'!S33)-1</f>
        <v>4.1339381739870618E-2</v>
      </c>
      <c r="H33" s="8">
        <f>('recycling rate'!U33/'recycling rate'!T33)-1</f>
        <v>-0.22790128772006102</v>
      </c>
      <c r="I33" s="8">
        <f>('recycling rate'!V33/'recycling rate'!U33)-1</f>
        <v>5.0672501823636251E-2</v>
      </c>
      <c r="J33" s="8">
        <f>('recycling rate'!W33/'recycling rate'!V33)-1</f>
        <v>0.11177894073534733</v>
      </c>
      <c r="K33" s="8">
        <f>('recycling rate'!X33/'recycling rate'!W33)-1</f>
        <v>-8.0284504164553017E-2</v>
      </c>
      <c r="L33" s="8">
        <f>('recycling rate'!Y33/'recycling rate'!X33)-1</f>
        <v>-4.1565146046733226E-2</v>
      </c>
      <c r="M33" s="8">
        <f>('recycling rate'!Z33/'recycling rate'!Y33)-1</f>
        <v>0.33198893431959009</v>
      </c>
      <c r="N33" s="8">
        <f>('recycling rate'!AA33/'recycling rate'!Z33)-1</f>
        <v>3.0590297386661636E-2</v>
      </c>
      <c r="O33" s="8">
        <f>('recycling rate'!AB33/'recycling rate'!AA33)-1</f>
        <v>9.1868397024729154E-2</v>
      </c>
      <c r="P33" s="8">
        <f>('recycling rate'!AC33/'recycling rate'!AB33)-1</f>
        <v>3.1104079002007179E-2</v>
      </c>
      <c r="Q33" s="8">
        <f>('recycling rate'!AD33/'recycling rate'!AC33)-1</f>
        <v>-7.7594196808868587E-2</v>
      </c>
      <c r="R33" s="8">
        <f>('recycling rate'!AE33/'recycling rate'!AD33)-1</f>
        <v>-0.52624122117876093</v>
      </c>
      <c r="S33" s="8">
        <f>('recycling rate'!AF33/'recycling rate'!AE33)-1</f>
        <v>0.268250425801563</v>
      </c>
      <c r="T33" s="8">
        <f>('recycling rate'!AG33/'recycling rate'!AF33)-1</f>
        <v>-0.24308448396478055</v>
      </c>
    </row>
    <row r="34" spans="1:21" ht="15" customHeight="1" x14ac:dyDescent="0.25">
      <c r="A34" s="3">
        <v>31</v>
      </c>
      <c r="B34" s="7"/>
      <c r="C34" s="7"/>
      <c r="D34" s="8">
        <f>('recycling rate'!Q34/'recycling rate'!P34)-1</f>
        <v>-0.11071027603322692</v>
      </c>
      <c r="E34" s="8">
        <f>('recycling rate'!R34/'recycling rate'!Q34)-1</f>
        <v>-4.9982004640900746E-2</v>
      </c>
      <c r="F34" s="8">
        <f>('recycling rate'!S34/'recycling rate'!R34)-1</f>
        <v>0.21873807615313035</v>
      </c>
      <c r="G34" s="8">
        <f>('recycling rate'!T34/'recycling rate'!S34)-1</f>
        <v>1.5909330601259652E-2</v>
      </c>
      <c r="H34" s="8">
        <f>('recycling rate'!U34/'recycling rate'!T34)-1</f>
        <v>-0.12246363985082531</v>
      </c>
      <c r="I34" s="8">
        <f>('recycling rate'!V34/'recycling rate'!U34)-1</f>
        <v>7.9308439804639308E-2</v>
      </c>
      <c r="J34" s="8">
        <f>('recycling rate'!W34/'recycling rate'!V34)-1</f>
        <v>0.11439126034882063</v>
      </c>
      <c r="K34" s="8">
        <f>('recycling rate'!X34/'recycling rate'!W34)-1</f>
        <v>2.7798929998341659E-2</v>
      </c>
      <c r="L34" s="8">
        <f>('recycling rate'!Y34/'recycling rate'!X34)-1</f>
        <v>-8.2998661221885817E-2</v>
      </c>
      <c r="M34" s="8">
        <f>('recycling rate'!Z34/'recycling rate'!Y34)-1</f>
        <v>0.30151797167270078</v>
      </c>
      <c r="N34" s="8">
        <f>('recycling rate'!AA34/'recycling rate'!Z34)-1</f>
        <v>1.8057316180020822E-2</v>
      </c>
      <c r="O34" s="8">
        <f>('recycling rate'!AB34/'recycling rate'!AA34)-1</f>
        <v>0.11195495579094517</v>
      </c>
      <c r="P34" s="8">
        <f>('recycling rate'!AC34/'recycling rate'!AB34)-1</f>
        <v>2.1697850511879224E-2</v>
      </c>
      <c r="Q34" s="8">
        <f>('recycling rate'!AD34/'recycling rate'!AC34)-1</f>
        <v>2.5659095613403293E-2</v>
      </c>
      <c r="R34" s="8">
        <f>('recycling rate'!AE34/'recycling rate'!AD34)-1</f>
        <v>-0.46428578420870281</v>
      </c>
      <c r="S34" s="8">
        <f>('recycling rate'!AF34/'recycling rate'!AE34)-1</f>
        <v>0.23783604490232158</v>
      </c>
      <c r="T34" s="8">
        <f>('recycling rate'!AG34/'recycling rate'!AF34)-1</f>
        <v>4.9424186900569156E-2</v>
      </c>
    </row>
    <row r="35" spans="1:21" ht="15" customHeight="1" x14ac:dyDescent="0.25">
      <c r="A35" s="3">
        <v>32</v>
      </c>
      <c r="B35" s="7"/>
      <c r="C35" s="7"/>
      <c r="D35" s="8">
        <f>('recycling rate'!Q35/'recycling rate'!P35)-1</f>
        <v>-6.4444436704826802E-2</v>
      </c>
      <c r="E35" s="8">
        <f>('recycling rate'!R35/'recycling rate'!Q35)-1</f>
        <v>-8.5821940155971332E-2</v>
      </c>
      <c r="F35" s="8">
        <f>('recycling rate'!S35/'recycling rate'!R35)-1</f>
        <v>9.1678120657466833E-2</v>
      </c>
      <c r="G35" s="8">
        <f>('recycling rate'!T35/'recycling rate'!S35)-1</f>
        <v>5.9621161817353441E-2</v>
      </c>
      <c r="H35" s="8">
        <f>('recycling rate'!U35/'recycling rate'!T35)-1</f>
        <v>-1.6704183010696538E-2</v>
      </c>
      <c r="I35" s="8">
        <f>('recycling rate'!V35/'recycling rate'!U35)-1</f>
        <v>-1.4850998062399645E-2</v>
      </c>
      <c r="J35" s="8">
        <f>('recycling rate'!W35/'recycling rate'!V35)-1</f>
        <v>0.9782231123044538</v>
      </c>
      <c r="K35" s="8">
        <f>('recycling rate'!X35/'recycling rate'!W35)-1</f>
        <v>-0.61262178834290992</v>
      </c>
      <c r="L35" s="8">
        <f>('recycling rate'!Y35/'recycling rate'!X35)-1</f>
        <v>5.038026854411326E-2</v>
      </c>
      <c r="M35" s="8">
        <f>('recycling rate'!Z35/'recycling rate'!Y35)-1</f>
        <v>0.30648264824702709</v>
      </c>
      <c r="N35" s="8">
        <f>('recycling rate'!AA35/'recycling rate'!Z35)-1</f>
        <v>0.35273206353386022</v>
      </c>
      <c r="O35" s="8">
        <f>('recycling rate'!AB35/'recycling rate'!AA35)-1</f>
        <v>0.25148026508943633</v>
      </c>
      <c r="P35" s="8">
        <f>('recycling rate'!AC35/'recycling rate'!AB35)-1</f>
        <v>3.358886207853784E-2</v>
      </c>
      <c r="Q35" s="8">
        <f>('recycling rate'!AD35/'recycling rate'!AC35)-1</f>
        <v>-0.30927073205663691</v>
      </c>
      <c r="R35" s="8">
        <f>('recycling rate'!AE35/'recycling rate'!AD35)-1</f>
        <v>-0.70490916934009862</v>
      </c>
      <c r="S35" s="8">
        <f>('recycling rate'!AF35/'recycling rate'!AE35)-1</f>
        <v>-0.51734633135398911</v>
      </c>
      <c r="T35" s="8">
        <f>('recycling rate'!AG35/'recycling rate'!AF35)-1</f>
        <v>-0.73897830420902377</v>
      </c>
    </row>
    <row r="36" spans="1:21" ht="15" customHeight="1" x14ac:dyDescent="0.25">
      <c r="A36" s="3">
        <v>33</v>
      </c>
      <c r="B36" s="7"/>
      <c r="C36" s="7"/>
      <c r="D36" s="8">
        <f>('recycling rate'!Q36/'recycling rate'!P36)-1</f>
        <v>-7.1027512680673976E-2</v>
      </c>
      <c r="E36" s="8">
        <f>('recycling rate'!R36/'recycling rate'!Q36)-1</f>
        <v>-0.1265242181393893</v>
      </c>
      <c r="F36" s="8">
        <f>('recycling rate'!S36/'recycling rate'!R36)-1</f>
        <v>8.3549237971359824E-2</v>
      </c>
      <c r="G36" s="8">
        <f>('recycling rate'!T36/'recycling rate'!S36)-1</f>
        <v>6.1525825535847289E-2</v>
      </c>
      <c r="H36" s="8">
        <f>('recycling rate'!U36/'recycling rate'!T36)-1</f>
        <v>-0.14980294096531555</v>
      </c>
      <c r="I36" s="8">
        <f>('recycling rate'!V36/'recycling rate'!U36)-1</f>
        <v>-8.019862888832463E-2</v>
      </c>
      <c r="J36" s="8">
        <f>('recycling rate'!W36/'recycling rate'!V36)-1</f>
        <v>0.17543050092131218</v>
      </c>
      <c r="K36" s="8">
        <f>('recycling rate'!X36/'recycling rate'!W36)-1</f>
        <v>-7.9679969128450323E-2</v>
      </c>
      <c r="L36" s="8">
        <f>('recycling rate'!Y36/'recycling rate'!X36)-1</f>
        <v>-2.9527811732746656E-2</v>
      </c>
      <c r="M36" s="8">
        <f>('recycling rate'!Z36/'recycling rate'!Y36)-1</f>
        <v>0.10863832244717453</v>
      </c>
      <c r="N36" s="8">
        <f>('recycling rate'!AA36/'recycling rate'!Z36)-1</f>
        <v>-5.8602961412631216E-2</v>
      </c>
      <c r="O36" s="8">
        <f>('recycling rate'!AB36/'recycling rate'!AA36)-1</f>
        <v>0.27200927895001858</v>
      </c>
      <c r="P36" s="8">
        <f>('recycling rate'!AC36/'recycling rate'!AB36)-1</f>
        <v>0.3151702609025695</v>
      </c>
      <c r="Q36" s="8">
        <f>('recycling rate'!AD36/'recycling rate'!AC36)-1</f>
        <v>-6.000035194150255E-2</v>
      </c>
      <c r="R36" s="8">
        <f>('recycling rate'!AE36/'recycling rate'!AD36)-1</f>
        <v>-0.25131371442885642</v>
      </c>
      <c r="S36" s="8">
        <f>('recycling rate'!AF36/'recycling rate'!AE36)-1</f>
        <v>-6.5653195014105159E-2</v>
      </c>
      <c r="T36" s="8">
        <f>('recycling rate'!AG36/'recycling rate'!AF36)-1</f>
        <v>-2.9743755105370306E-2</v>
      </c>
    </row>
    <row r="37" spans="1:21" ht="15" customHeight="1" x14ac:dyDescent="0.25">
      <c r="A37" s="3">
        <v>34</v>
      </c>
      <c r="B37" s="7"/>
      <c r="C37" s="7"/>
      <c r="D37" s="8">
        <f>('recycling rate'!Q37/'recycling rate'!P37)-1</f>
        <v>-1.233353877151433E-2</v>
      </c>
      <c r="E37" s="8">
        <f>('recycling rate'!R37/'recycling rate'!Q37)-1</f>
        <v>-4.1020513321094687E-2</v>
      </c>
      <c r="F37" s="8">
        <f>('recycling rate'!S37/'recycling rate'!R37)-1</f>
        <v>-4.7087240175997302E-2</v>
      </c>
      <c r="G37" s="8">
        <f>('recycling rate'!T37/'recycling rate'!S37)-1</f>
        <v>1.8016767557165636E-2</v>
      </c>
      <c r="H37" s="8">
        <f>('recycling rate'!U37/'recycling rate'!T37)-1</f>
        <v>-5.5398461475369531E-2</v>
      </c>
      <c r="I37" s="8">
        <f>('recycling rate'!V37/'recycling rate'!U37)-1</f>
        <v>-4.3317098498595885E-2</v>
      </c>
      <c r="J37" s="8">
        <f>('recycling rate'!W37/'recycling rate'!V37)-1</f>
        <v>0.2484040345529599</v>
      </c>
      <c r="K37" s="8">
        <f>('recycling rate'!X37/'recycling rate'!W37)-1</f>
        <v>-4.9240697353098994E-2</v>
      </c>
      <c r="L37" s="8">
        <f>('recycling rate'!Y37/'recycling rate'!X37)-1</f>
        <v>-0.21860201417096625</v>
      </c>
      <c r="M37" s="8">
        <f>('recycling rate'!Z37/'recycling rate'!Y37)-1</f>
        <v>0.34584023167051137</v>
      </c>
      <c r="N37" s="8">
        <f>('recycling rate'!AA37/'recycling rate'!Z37)-1</f>
        <v>1.5797630300313337E-2</v>
      </c>
      <c r="O37" s="8">
        <f>('recycling rate'!AB37/'recycling rate'!AA37)-1</f>
        <v>-3.0923713299442546E-2</v>
      </c>
      <c r="P37" s="8">
        <f>('recycling rate'!AC37/'recycling rate'!AB37)-1</f>
        <v>8.167885794587515E-2</v>
      </c>
      <c r="Q37" s="8">
        <f>('recycling rate'!AD37/'recycling rate'!AC37)-1</f>
        <v>-9.1404960628348686E-2</v>
      </c>
      <c r="R37" s="8">
        <f>('recycling rate'!AE37/'recycling rate'!AD37)-1</f>
        <v>-0.43978510535337711</v>
      </c>
      <c r="S37" s="8">
        <f>('recycling rate'!AF37/'recycling rate'!AE37)-1</f>
        <v>1.1368877112911457E-2</v>
      </c>
      <c r="T37" s="8">
        <f>('recycling rate'!AG37/'recycling rate'!AF37)-1</f>
        <v>-3.8392210934601656E-2</v>
      </c>
    </row>
    <row r="38" spans="1:21" ht="15" customHeight="1" x14ac:dyDescent="0.25">
      <c r="A38" s="3">
        <v>35</v>
      </c>
      <c r="B38" s="7"/>
      <c r="C38" s="7"/>
      <c r="D38" s="8">
        <f>('recycling rate'!Q38/'recycling rate'!P38)-1</f>
        <v>-8.597681512619626E-2</v>
      </c>
      <c r="E38" s="8">
        <f>('recycling rate'!R38/'recycling rate'!Q38)-1</f>
        <v>-6.5319240051115113E-2</v>
      </c>
      <c r="F38" s="8">
        <f>('recycling rate'!S38/'recycling rate'!R38)-1</f>
        <v>7.1551948201554749E-2</v>
      </c>
      <c r="G38" s="8">
        <f>('recycling rate'!T38/'recycling rate'!S38)-1</f>
        <v>2.4129052794132022E-2</v>
      </c>
      <c r="H38" s="8">
        <f>('recycling rate'!U38/'recycling rate'!T38)-1</f>
        <v>-0.14303486755712447</v>
      </c>
      <c r="I38" s="8">
        <f>('recycling rate'!V38/'recycling rate'!U38)-1</f>
        <v>-5.5039611334528615E-4</v>
      </c>
      <c r="J38" s="8">
        <f>('recycling rate'!W38/'recycling rate'!V38)-1</f>
        <v>-2.6826744374094491E-2</v>
      </c>
      <c r="K38" s="8">
        <f>('recycling rate'!X38/'recycling rate'!W38)-1</f>
        <v>5.4503850772545048E-2</v>
      </c>
      <c r="L38" s="8">
        <f>('recycling rate'!Y38/'recycling rate'!X38)-1</f>
        <v>-7.3504972323902962E-2</v>
      </c>
      <c r="M38" s="8">
        <f>('recycling rate'!Z38/'recycling rate'!Y38)-1</f>
        <v>0.24459556343002453</v>
      </c>
      <c r="N38" s="8">
        <f>('recycling rate'!AA38/'recycling rate'!Z38)-1</f>
        <v>8.5026095957410064E-3</v>
      </c>
      <c r="O38" s="8">
        <f>('recycling rate'!AB38/'recycling rate'!AA38)-1</f>
        <v>3.4313708948487065E-2</v>
      </c>
      <c r="P38" s="8">
        <f>('recycling rate'!AC38/'recycling rate'!AB38)-1</f>
        <v>7.9233967317937415E-2</v>
      </c>
      <c r="Q38" s="8">
        <f>('recycling rate'!AD38/'recycling rate'!AC38)-1</f>
        <v>-5.6291319031490206E-2</v>
      </c>
      <c r="R38" s="8">
        <f>('recycling rate'!AE38/'recycling rate'!AD38)-1</f>
        <v>-0.46859477813627592</v>
      </c>
      <c r="S38" s="8">
        <f>('recycling rate'!AF38/'recycling rate'!AE38)-1</f>
        <v>8.6445108976037188E-2</v>
      </c>
      <c r="T38" s="8">
        <f>('recycling rate'!AG38/'recycling rate'!AF38)-1</f>
        <v>-5.5661327402825589E-2</v>
      </c>
    </row>
    <row r="39" spans="1:21" ht="15" customHeight="1" x14ac:dyDescent="0.25">
      <c r="A39" s="3" t="s">
        <v>1</v>
      </c>
      <c r="B39" s="7"/>
      <c r="C39" s="7"/>
      <c r="D39" s="8">
        <f>('recycling rate'!Q39/'recycling rate'!P39)-1</f>
        <v>-7.0524646167073879E-2</v>
      </c>
      <c r="E39" s="8">
        <f>('recycling rate'!R39/'recycling rate'!Q39)-1</f>
        <v>-4.1766507814439024E-2</v>
      </c>
      <c r="F39" s="8">
        <f>('recycling rate'!S39/'recycling rate'!R39)-1</f>
        <v>4.2568542970719436E-2</v>
      </c>
      <c r="G39" s="8">
        <f>('recycling rate'!T39/'recycling rate'!S39)-1</f>
        <v>2.7871598446479018E-2</v>
      </c>
      <c r="H39" s="8">
        <f>('recycling rate'!U39/'recycling rate'!T39)-1</f>
        <v>-0.10888893568607305</v>
      </c>
      <c r="I39" s="8">
        <f>('recycling rate'!V39/'recycling rate'!U39)-1</f>
        <v>-8.8618871673665778E-3</v>
      </c>
      <c r="J39" s="8">
        <f>('recycling rate'!W39/'recycling rate'!V39)-1</f>
        <v>5.6867580887800306E-2</v>
      </c>
      <c r="K39" s="8">
        <f>('recycling rate'!X39/'recycling rate'!W39)-1</f>
        <v>-3.726695610066344E-2</v>
      </c>
      <c r="L39" s="8">
        <f>('recycling rate'!Y39/'recycling rate'!X39)-1</f>
        <v>-6.3361332255004288E-2</v>
      </c>
      <c r="M39" s="8">
        <f>('recycling rate'!Z39/'recycling rate'!Y39)-1</f>
        <v>0.25703515292718082</v>
      </c>
      <c r="N39" s="8">
        <f>('recycling rate'!AA39/'recycling rate'!Z39)-1</f>
        <v>1.2162038412991683E-2</v>
      </c>
      <c r="O39" s="8">
        <f>('recycling rate'!AB39/'recycling rate'!AA39)-1</f>
        <v>5.6089055651343811E-2</v>
      </c>
      <c r="P39" s="8">
        <f>('recycling rate'!AC39/'recycling rate'!AB39)-1</f>
        <v>3.4498070172228612E-3</v>
      </c>
      <c r="Q39" s="8">
        <f>('recycling rate'!AD39/'recycling rate'!AC39)-1</f>
        <v>-4.6356557634297912E-2</v>
      </c>
      <c r="R39" s="8">
        <f>('recycling rate'!AE39/'recycling rate'!AD39)-1</f>
        <v>-0.47335127788895226</v>
      </c>
      <c r="S39" s="8">
        <f>('recycling rate'!AF39/'recycling rate'!AE39)-1</f>
        <v>8.3989593617142422E-2</v>
      </c>
      <c r="T39" s="8">
        <f>('recycling rate'!AG39/'recycling rate'!AF39)-1</f>
        <v>-8.8935145781986247E-2</v>
      </c>
      <c r="U39" s="8">
        <f>('recycling rate'!AF39/'recycling rate'!AE39)-1</f>
        <v>8.3989593617142422E-2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39"/>
  <sheetViews>
    <sheetView topLeftCell="G17" workbookViewId="0">
      <selection activeCell="S39" sqref="S39"/>
    </sheetView>
  </sheetViews>
  <sheetFormatPr defaultColWidth="15.140625" defaultRowHeight="15" customHeight="1" x14ac:dyDescent="0.25"/>
  <cols>
    <col min="1" max="31" width="7.5703125" customWidth="1"/>
  </cols>
  <sheetData>
    <row r="1" spans="1:20" ht="15" customHeight="1" x14ac:dyDescent="0.25">
      <c r="A1" t="s">
        <v>21</v>
      </c>
    </row>
    <row r="2" spans="1:20" ht="15" customHeight="1" x14ac:dyDescent="0.25">
      <c r="A2" t="s">
        <v>20</v>
      </c>
    </row>
    <row r="3" spans="1:20" ht="15" customHeight="1" x14ac:dyDescent="0.25">
      <c r="B3" s="3">
        <v>2003</v>
      </c>
      <c r="C3" s="3">
        <v>2004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  <c r="P3" s="3">
        <v>2017</v>
      </c>
      <c r="Q3" s="3">
        <v>2018</v>
      </c>
      <c r="R3" s="3">
        <v>2019</v>
      </c>
      <c r="S3" s="3">
        <v>2020</v>
      </c>
      <c r="T3" s="3">
        <v>2021</v>
      </c>
    </row>
    <row r="4" spans="1:20" ht="15" customHeight="1" x14ac:dyDescent="0.25">
      <c r="A4" s="3">
        <v>1</v>
      </c>
      <c r="B4" s="7"/>
      <c r="C4" s="7"/>
      <c r="D4" s="8">
        <f>('recovery rate'!Q4/'recovery rate'!P4)-1</f>
        <v>-0.16590396246962358</v>
      </c>
      <c r="E4" s="8">
        <f>('recovery rate'!R4/'recovery rate'!Q4)-1</f>
        <v>5.4923199654257848E-2</v>
      </c>
      <c r="F4" s="8">
        <f>('recovery rate'!S4/'recovery rate'!R4)-1</f>
        <v>-0.13890761296058574</v>
      </c>
      <c r="G4" s="8">
        <f>('recovery rate'!T4/'recovery rate'!S4)-1</f>
        <v>0.42306490994020796</v>
      </c>
      <c r="H4" s="8">
        <f>('recovery rate'!U4/'recovery rate'!T4)-1</f>
        <v>-0.14196636919562589</v>
      </c>
      <c r="I4" s="8">
        <f>('recovery rate'!V4/'recovery rate'!U4)-1</f>
        <v>-3.7862450320699903E-2</v>
      </c>
      <c r="J4" s="8">
        <f>('recovery rate'!W4/'recovery rate'!V4)-1</f>
        <v>4.4210366100515319E-2</v>
      </c>
      <c r="K4" s="8">
        <f>('recovery rate'!X4/'recovery rate'!W4)-1</f>
        <v>-9.9395056500111711E-2</v>
      </c>
      <c r="L4" s="8">
        <f>('recovery rate'!Y4/'recovery rate'!X4)-1</f>
        <v>-4.6403722008443116E-2</v>
      </c>
      <c r="M4" s="8">
        <f>('recovery rate'!Z4/'recovery rate'!Y4)-1</f>
        <v>8.9353938014641754E-2</v>
      </c>
      <c r="N4" s="8">
        <f>('recovery rate'!AA4/'recovery rate'!Z4)-1</f>
        <v>0.11861415696900135</v>
      </c>
      <c r="O4" s="8">
        <f>('recovery rate'!AB4/'recovery rate'!AA4)-1</f>
        <v>-0.12627298325921188</v>
      </c>
      <c r="P4" s="8">
        <f>('recovery rate'!AC4/'recovery rate'!AB4)-1</f>
        <v>-0.1098816641967848</v>
      </c>
      <c r="Q4" s="8">
        <f>('recovery rate'!AD4/'recovery rate'!AC4)-1</f>
        <v>8.7641614644121901E-2</v>
      </c>
      <c r="R4" s="8">
        <f>('recovery rate'!AE4/'recovery rate'!AD4)-1</f>
        <v>-0.33868957199883798</v>
      </c>
      <c r="S4" s="8">
        <f>('recovery rate'!AF4/'recovery rate'!AE4)-1</f>
        <v>0.21472141330053329</v>
      </c>
      <c r="T4" s="8">
        <f>('recovery rate'!AG4/'recovery rate'!AF4)-1</f>
        <v>-0.20749251310757255</v>
      </c>
    </row>
    <row r="5" spans="1:20" ht="15" customHeight="1" x14ac:dyDescent="0.25">
      <c r="A5" s="3">
        <v>2</v>
      </c>
      <c r="B5" s="7"/>
      <c r="C5" s="7"/>
      <c r="D5" s="8">
        <f>('recovery rate'!Q5/'recovery rate'!P5)-1</f>
        <v>-0.11747695582213402</v>
      </c>
      <c r="E5" s="8">
        <f>('recovery rate'!R5/'recovery rate'!Q5)-1</f>
        <v>-0.10780743713961349</v>
      </c>
      <c r="F5" s="8">
        <f>('recovery rate'!S5/'recovery rate'!R5)-1</f>
        <v>-5.391618453083058E-2</v>
      </c>
      <c r="G5" s="8">
        <f>('recovery rate'!T5/'recovery rate'!S5)-1</f>
        <v>0.27013375736600875</v>
      </c>
      <c r="H5" s="8">
        <f>('recovery rate'!U5/'recovery rate'!T5)-1</f>
        <v>-0.16464543155483824</v>
      </c>
      <c r="I5" s="8">
        <f>('recovery rate'!V5/'recovery rate'!U5)-1</f>
        <v>-4.9208651239043721E-2</v>
      </c>
      <c r="J5" s="8">
        <f>('recovery rate'!W5/'recovery rate'!V5)-1</f>
        <v>2.9927089156644104E-2</v>
      </c>
      <c r="K5" s="8">
        <f>('recovery rate'!X5/'recovery rate'!W5)-1</f>
        <v>-6.2130903921948644E-2</v>
      </c>
      <c r="L5" s="8">
        <f>('recovery rate'!Y5/'recovery rate'!X5)-1</f>
        <v>-5.6776538976214153E-2</v>
      </c>
      <c r="M5" s="8">
        <f>('recovery rate'!Z5/'recovery rate'!Y5)-1</f>
        <v>0.15949646883854585</v>
      </c>
      <c r="N5" s="8">
        <f>('recovery rate'!AA5/'recovery rate'!Z5)-1</f>
        <v>0.30530551942163098</v>
      </c>
      <c r="O5" s="8">
        <f>('recovery rate'!AB5/'recovery rate'!AA5)-1</f>
        <v>-0.24990924844572571</v>
      </c>
      <c r="P5" s="8">
        <f>('recovery rate'!AC5/'recovery rate'!AB5)-1</f>
        <v>-8.10880302004231E-2</v>
      </c>
      <c r="Q5" s="8">
        <f>('recovery rate'!AD5/'recovery rate'!AC5)-1</f>
        <v>7.2640731708430994E-3</v>
      </c>
      <c r="R5" s="8">
        <f>('recovery rate'!AE5/'recovery rate'!AD5)-1</f>
        <v>-0.34298853087583614</v>
      </c>
      <c r="S5" s="8">
        <f>('recovery rate'!AF5/'recovery rate'!AE5)-1</f>
        <v>0.26075264277206656</v>
      </c>
      <c r="T5" s="8">
        <f>('recovery rate'!AG5/'recovery rate'!AF5)-1</f>
        <v>-8.7292529429027765E-2</v>
      </c>
    </row>
    <row r="6" spans="1:20" ht="15" customHeight="1" x14ac:dyDescent="0.25">
      <c r="A6" s="3">
        <v>3</v>
      </c>
      <c r="B6" s="7"/>
      <c r="C6" s="7"/>
      <c r="D6" s="8">
        <f>('recovery rate'!Q6/'recovery rate'!P6)-1</f>
        <v>-3.3284822502074762E-2</v>
      </c>
      <c r="E6" s="8">
        <f>('recovery rate'!R6/'recovery rate'!Q6)-1</f>
        <v>4.2534710513097318E-2</v>
      </c>
      <c r="F6" s="8">
        <f>('recovery rate'!S6/'recovery rate'!R6)-1</f>
        <v>-7.7620083790715944E-3</v>
      </c>
      <c r="G6" s="8">
        <f>('recovery rate'!T6/'recovery rate'!S6)-1</f>
        <v>0.13692744540382673</v>
      </c>
      <c r="H6" s="8">
        <f>('recovery rate'!U6/'recovery rate'!T6)-1</f>
        <v>-0.26174376830711799</v>
      </c>
      <c r="I6" s="8">
        <f>('recovery rate'!V6/'recovery rate'!U6)-1</f>
        <v>-4.7828140343088132E-2</v>
      </c>
      <c r="J6" s="8">
        <f>('recovery rate'!W6/'recovery rate'!V6)-1</f>
        <v>0.1237293105695294</v>
      </c>
      <c r="K6" s="8">
        <f>('recovery rate'!X6/'recovery rate'!W6)-1</f>
        <v>-9.6025323008947838E-2</v>
      </c>
      <c r="L6" s="8">
        <f>('recovery rate'!Y6/'recovery rate'!X6)-1</f>
        <v>-7.1220625272846005E-2</v>
      </c>
      <c r="M6" s="8">
        <f>('recovery rate'!Z6/'recovery rate'!Y6)-1</f>
        <v>0.18878317179986692</v>
      </c>
      <c r="N6" s="8">
        <f>('recovery rate'!AA6/'recovery rate'!Z6)-1</f>
        <v>0.21990852714235998</v>
      </c>
      <c r="O6" s="8">
        <f>('recovery rate'!AB6/'recovery rate'!AA6)-1</f>
        <v>-0.24808855448236289</v>
      </c>
      <c r="P6" s="8">
        <f>('recovery rate'!AC6/'recovery rate'!AB6)-1</f>
        <v>-4.3475568037235846E-2</v>
      </c>
      <c r="Q6" s="8">
        <f>('recovery rate'!AD6/'recovery rate'!AC6)-1</f>
        <v>8.3770333048541756E-2</v>
      </c>
      <c r="R6" s="8">
        <f>('recovery rate'!AE6/'recovery rate'!AD6)-1</f>
        <v>-0.29641953499385754</v>
      </c>
      <c r="S6" s="8">
        <f>('recovery rate'!AF6/'recovery rate'!AE6)-1</f>
        <v>0.15835854380893744</v>
      </c>
      <c r="T6" s="8">
        <f>('recovery rate'!AG6/'recovery rate'!AF6)-1</f>
        <v>-0.20803086543911942</v>
      </c>
    </row>
    <row r="7" spans="1:20" ht="15" customHeight="1" x14ac:dyDescent="0.25">
      <c r="A7" s="3">
        <v>4</v>
      </c>
      <c r="B7" s="7"/>
      <c r="C7" s="7"/>
      <c r="D7" s="8">
        <f>('recovery rate'!Q7/'recovery rate'!P7)-1</f>
        <v>-4.5252326228322093E-2</v>
      </c>
      <c r="E7" s="8">
        <f>('recovery rate'!R7/'recovery rate'!Q7)-1</f>
        <v>5.7962783498824111E-2</v>
      </c>
      <c r="F7" s="8">
        <f>('recovery rate'!S7/'recovery rate'!R7)-1</f>
        <v>-0.16764471200847264</v>
      </c>
      <c r="G7" s="8">
        <f>('recovery rate'!T7/'recovery rate'!S7)-1</f>
        <v>0.44930450482065676</v>
      </c>
      <c r="H7" s="8">
        <f>('recovery rate'!U7/'recovery rate'!T7)-1</f>
        <v>-0.2008317001008818</v>
      </c>
      <c r="I7" s="8">
        <f>('recovery rate'!V7/'recovery rate'!U7)-1</f>
        <v>-0.13005758594277927</v>
      </c>
      <c r="J7" s="8">
        <f>('recovery rate'!W7/'recovery rate'!V7)-1</f>
        <v>0.14366690375882274</v>
      </c>
      <c r="K7" s="8">
        <f>('recovery rate'!X7/'recovery rate'!W7)-1</f>
        <v>-0.15759953362216383</v>
      </c>
      <c r="L7" s="8">
        <f>('recovery rate'!Y7/'recovery rate'!X7)-1</f>
        <v>-5.4067053323150871E-2</v>
      </c>
      <c r="M7" s="8">
        <f>('recovery rate'!Z7/'recovery rate'!Y7)-1</f>
        <v>0.23212381561226603</v>
      </c>
      <c r="N7" s="8">
        <f>('recovery rate'!AA7/'recovery rate'!Z7)-1</f>
        <v>-5.5103600235298811E-2</v>
      </c>
      <c r="O7" s="8">
        <f>('recovery rate'!AB7/'recovery rate'!AA7)-1</f>
        <v>7.2093164523250541E-2</v>
      </c>
      <c r="P7" s="8">
        <f>('recovery rate'!AC7/'recovery rate'!AB7)-1</f>
        <v>-6.985159786696582E-2</v>
      </c>
      <c r="Q7" s="8">
        <f>('recovery rate'!AD7/'recovery rate'!AC7)-1</f>
        <v>0.10332620570570827</v>
      </c>
      <c r="R7" s="8">
        <f>('recovery rate'!AE7/'recovery rate'!AD7)-1</f>
        <v>-0.26935844526898101</v>
      </c>
      <c r="S7" s="8">
        <f>('recovery rate'!AF7/'recovery rate'!AE7)-1</f>
        <v>8.9044356592977936E-2</v>
      </c>
      <c r="T7" s="8">
        <f>('recovery rate'!AG7/'recovery rate'!AF7)-1</f>
        <v>-0.28869897786691712</v>
      </c>
    </row>
    <row r="8" spans="1:20" ht="15" customHeight="1" x14ac:dyDescent="0.25">
      <c r="A8" s="3">
        <v>5</v>
      </c>
      <c r="B8" s="7"/>
      <c r="C8" s="7"/>
      <c r="D8" s="8">
        <f>('recovery rate'!Q8/'recovery rate'!P8)-1</f>
        <v>-5.3093734528317782E-2</v>
      </c>
      <c r="E8" s="8">
        <f>('recovery rate'!R8/'recovery rate'!Q8)-1</f>
        <v>-5.6605856204235971E-3</v>
      </c>
      <c r="F8" s="8">
        <f>('recovery rate'!S8/'recovery rate'!R8)-1</f>
        <v>-5.209670542548861E-2</v>
      </c>
      <c r="G8" s="8">
        <f>('recovery rate'!T8/'recovery rate'!S8)-1</f>
        <v>0.301536927743151</v>
      </c>
      <c r="H8" s="8">
        <f>('recovery rate'!U8/'recovery rate'!T8)-1</f>
        <v>-0.14921912201677301</v>
      </c>
      <c r="I8" s="8">
        <f>('recovery rate'!V8/'recovery rate'!U8)-1</f>
        <v>-5.1738142352032446E-3</v>
      </c>
      <c r="J8" s="8">
        <f>('recovery rate'!W8/'recovery rate'!V8)-1</f>
        <v>4.9817097263469057E-2</v>
      </c>
      <c r="K8" s="8">
        <f>('recovery rate'!X8/'recovery rate'!W8)-1</f>
        <v>-0.1692930525435421</v>
      </c>
      <c r="L8" s="8">
        <f>('recovery rate'!Y8/'recovery rate'!X8)-1</f>
        <v>-6.9039654764911362E-2</v>
      </c>
      <c r="M8" s="8">
        <f>('recovery rate'!Z8/'recovery rate'!Y8)-1</f>
        <v>0.23110109698970094</v>
      </c>
      <c r="N8" s="8">
        <f>('recovery rate'!AA8/'recovery rate'!Z8)-1</f>
        <v>-0.11436106878700536</v>
      </c>
      <c r="O8" s="8">
        <f>('recovery rate'!AB8/'recovery rate'!AA8)-1</f>
        <v>4.7026322554297728E-2</v>
      </c>
      <c r="P8" s="8">
        <f>('recovery rate'!AC8/'recovery rate'!AB8)-1</f>
        <v>-5.4491258233796969E-2</v>
      </c>
      <c r="Q8" s="8">
        <f>('recovery rate'!AD8/'recovery rate'!AC8)-1</f>
        <v>0.57360265669130972</v>
      </c>
      <c r="R8" s="8">
        <f>('recovery rate'!AE8/'recovery rate'!AD8)-1</f>
        <v>-0.50847645751774628</v>
      </c>
      <c r="S8" s="8">
        <f>('recovery rate'!AF8/'recovery rate'!AE8)-1</f>
        <v>0.24521260577456405</v>
      </c>
      <c r="T8" s="8">
        <f>('recovery rate'!AG8/'recovery rate'!AF8)-1</f>
        <v>-0.28139367298407436</v>
      </c>
    </row>
    <row r="9" spans="1:20" ht="15" customHeight="1" x14ac:dyDescent="0.25">
      <c r="A9" s="3">
        <v>6</v>
      </c>
      <c r="B9" s="7"/>
      <c r="C9" s="7"/>
      <c r="D9" s="8">
        <f>('recovery rate'!Q9/'recovery rate'!P9)-1</f>
        <v>-4.335049486329523E-2</v>
      </c>
      <c r="E9" s="8">
        <f>('recovery rate'!R9/'recovery rate'!Q9)-1</f>
        <v>-2.0279394546033003E-2</v>
      </c>
      <c r="F9" s="8">
        <f>('recovery rate'!S9/'recovery rate'!R9)-1</f>
        <v>-7.8936240682285996E-2</v>
      </c>
      <c r="G9" s="8">
        <f>('recovery rate'!T9/'recovery rate'!S9)-1</f>
        <v>0.2393683121974528</v>
      </c>
      <c r="H9" s="8">
        <f>('recovery rate'!U9/'recovery rate'!T9)-1</f>
        <v>-0.18260583658864848</v>
      </c>
      <c r="I9" s="8">
        <f>('recovery rate'!V9/'recovery rate'!U9)-1</f>
        <v>6.3719732423679343E-3</v>
      </c>
      <c r="J9" s="8">
        <f>('recovery rate'!W9/'recovery rate'!V9)-1</f>
        <v>7.9893783117499506E-2</v>
      </c>
      <c r="K9" s="8">
        <f>('recovery rate'!X9/'recovery rate'!W9)-1</f>
        <v>-0.14018947915856428</v>
      </c>
      <c r="L9" s="8">
        <f>('recovery rate'!Y9/'recovery rate'!X9)-1</f>
        <v>-7.0810969040138061E-2</v>
      </c>
      <c r="M9" s="8">
        <f>('recovery rate'!Z9/'recovery rate'!Y9)-1</f>
        <v>0.23171370256846058</v>
      </c>
      <c r="N9" s="8">
        <f>('recovery rate'!AA9/'recovery rate'!Z9)-1</f>
        <v>5.0752690989172455E-2</v>
      </c>
      <c r="O9" s="8">
        <f>('recovery rate'!AB9/'recovery rate'!AA9)-1</f>
        <v>-3.9401680332486366E-2</v>
      </c>
      <c r="P9" s="8">
        <f>('recovery rate'!AC9/'recovery rate'!AB9)-1</f>
        <v>-9.5492710591176477E-2</v>
      </c>
      <c r="Q9" s="8">
        <f>('recovery rate'!AD9/'recovery rate'!AC9)-1</f>
        <v>3.7221984174665046E-2</v>
      </c>
      <c r="R9" s="8">
        <f>('recovery rate'!AE9/'recovery rate'!AD9)-1</f>
        <v>-0.22985790804939721</v>
      </c>
      <c r="S9" s="8">
        <f>('recovery rate'!AF9/'recovery rate'!AE9)-1</f>
        <v>0.32880031827552525</v>
      </c>
      <c r="T9" s="8">
        <f>('recovery rate'!AG9/'recovery rate'!AF9)-1</f>
        <v>-0.3169981714891893</v>
      </c>
    </row>
    <row r="10" spans="1:20" ht="15" customHeight="1" x14ac:dyDescent="0.25">
      <c r="A10" s="3">
        <v>7</v>
      </c>
      <c r="B10" s="7"/>
      <c r="C10" s="7"/>
      <c r="D10" s="8">
        <f>('recovery rate'!Q10/'recovery rate'!P10)-1</f>
        <v>-6.6622583977374972E-2</v>
      </c>
      <c r="E10" s="8">
        <f>('recovery rate'!R10/'recovery rate'!Q10)-1</f>
        <v>0.25572470387469015</v>
      </c>
      <c r="F10" s="8">
        <f>('recovery rate'!S10/'recovery rate'!R10)-1</f>
        <v>-0.24061104991593718</v>
      </c>
      <c r="G10" s="8">
        <f>('recovery rate'!T10/'recovery rate'!S10)-1</f>
        <v>0.2104254620687549</v>
      </c>
      <c r="H10" s="8">
        <f>('recovery rate'!U10/'recovery rate'!T10)-1</f>
        <v>-0.18315357931251952</v>
      </c>
      <c r="I10" s="8">
        <f>('recovery rate'!V10/'recovery rate'!U10)-1</f>
        <v>-1.2354162966853321E-3</v>
      </c>
      <c r="J10" s="8">
        <f>('recovery rate'!W10/'recovery rate'!V10)-1</f>
        <v>-0.20860178949355013</v>
      </c>
      <c r="K10" s="8">
        <f>('recovery rate'!X10/'recovery rate'!W10)-1</f>
        <v>9.0211715374592272E-2</v>
      </c>
      <c r="L10" s="8">
        <f>('recovery rate'!Y10/'recovery rate'!X10)-1</f>
        <v>8.8853607982836813E-2</v>
      </c>
      <c r="M10" s="8">
        <f>('recovery rate'!Z10/'recovery rate'!Y10)-1</f>
        <v>5.595755535770075E-2</v>
      </c>
      <c r="N10" s="8">
        <f>('recovery rate'!AA10/'recovery rate'!Z10)-1</f>
        <v>-0.36172571506197682</v>
      </c>
      <c r="O10" s="8">
        <f>('recovery rate'!AB10/'recovery rate'!AA10)-1</f>
        <v>0.50803702274735452</v>
      </c>
      <c r="P10" s="8">
        <f>('recovery rate'!AC10/'recovery rate'!AB10)-1</f>
        <v>8.1838702500289795E-3</v>
      </c>
      <c r="Q10" s="8">
        <f>('recovery rate'!AD10/'recovery rate'!AC10)-1</f>
        <v>8.3278828103483082E-2</v>
      </c>
      <c r="R10" s="8">
        <f>('recovery rate'!AE10/'recovery rate'!AD10)-1</f>
        <v>-0.30525162186477939</v>
      </c>
      <c r="S10" s="8">
        <f>('recovery rate'!AF10/'recovery rate'!AE10)-1</f>
        <v>0.18397169632059285</v>
      </c>
      <c r="T10" s="8">
        <f>('recovery rate'!AG10/'recovery rate'!AF10)-1</f>
        <v>-0.19175386163872443</v>
      </c>
    </row>
    <row r="11" spans="1:20" ht="15" customHeight="1" x14ac:dyDescent="0.25">
      <c r="A11" s="3">
        <v>8</v>
      </c>
      <c r="B11" s="7"/>
      <c r="C11" s="7"/>
      <c r="D11" s="8">
        <f>('recovery rate'!Q11/'recovery rate'!P11)-1</f>
        <v>0.12011274094843771</v>
      </c>
      <c r="E11" s="8">
        <f>('recovery rate'!R11/'recovery rate'!Q11)-1</f>
        <v>-2.6665541850241503E-3</v>
      </c>
      <c r="F11" s="8">
        <f>('recovery rate'!S11/'recovery rate'!R11)-1</f>
        <v>-0.10966832752183842</v>
      </c>
      <c r="G11" s="8">
        <f>('recovery rate'!T11/'recovery rate'!S11)-1</f>
        <v>0.29659987579454961</v>
      </c>
      <c r="H11" s="8">
        <f>('recovery rate'!U11/'recovery rate'!T11)-1</f>
        <v>-0.12961897332264316</v>
      </c>
      <c r="I11" s="8">
        <f>('recovery rate'!V11/'recovery rate'!U11)-1</f>
        <v>-1.9618385870354915E-2</v>
      </c>
      <c r="J11" s="8">
        <f>('recovery rate'!W11/'recovery rate'!V11)-1</f>
        <v>8.7090270949549353E-2</v>
      </c>
      <c r="K11" s="8">
        <f>('recovery rate'!X11/'recovery rate'!W11)-1</f>
        <v>-8.8108705228455264E-2</v>
      </c>
      <c r="L11" s="8">
        <f>('recovery rate'!Y11/'recovery rate'!X11)-1</f>
        <v>-0.10832505906971257</v>
      </c>
      <c r="M11" s="8">
        <f>('recovery rate'!Z11/'recovery rate'!Y11)-1</f>
        <v>-2.3636701185910547E-2</v>
      </c>
      <c r="N11" s="8">
        <f>('recovery rate'!AA11/'recovery rate'!Z11)-1</f>
        <v>-1.16215814051146E-3</v>
      </c>
      <c r="O11" s="8">
        <f>('recovery rate'!AB11/'recovery rate'!AA11)-1</f>
        <v>-3.3257262455089198E-2</v>
      </c>
      <c r="P11" s="8">
        <f>('recovery rate'!AC11/'recovery rate'!AB11)-1</f>
        <v>-9.2784888213322536E-2</v>
      </c>
      <c r="Q11" s="8">
        <f>('recovery rate'!AD11/'recovery rate'!AC11)-1</f>
        <v>9.3191906951922254E-2</v>
      </c>
      <c r="R11" s="8">
        <f>('recovery rate'!AE11/'recovery rate'!AD11)-1</f>
        <v>-0.32012840938894438</v>
      </c>
      <c r="S11" s="8">
        <f>('recovery rate'!AF11/'recovery rate'!AE11)-1</f>
        <v>0.32194360454149207</v>
      </c>
      <c r="T11" s="8">
        <f>('recovery rate'!AG11/'recovery rate'!AF11)-1</f>
        <v>-0.27652099170001876</v>
      </c>
    </row>
    <row r="12" spans="1:20" ht="15" customHeight="1" x14ac:dyDescent="0.25">
      <c r="A12" s="3">
        <v>9</v>
      </c>
      <c r="B12" s="7"/>
      <c r="C12" s="7"/>
      <c r="D12" s="8">
        <f>('recovery rate'!Q12/'recovery rate'!P12)-1</f>
        <v>-0.35746486092368279</v>
      </c>
      <c r="E12" s="8">
        <f>('recovery rate'!R12/'recovery rate'!Q12)-1</f>
        <v>2.6941372090671489E-2</v>
      </c>
      <c r="F12" s="8">
        <f>('recovery rate'!S12/'recovery rate'!R12)-1</f>
        <v>-0.32029111854772541</v>
      </c>
      <c r="G12" s="8">
        <f>('recovery rate'!T12/'recovery rate'!S12)-1</f>
        <v>0.44272941300954938</v>
      </c>
      <c r="H12" s="8">
        <f>('recovery rate'!U12/'recovery rate'!T12)-1</f>
        <v>-9.2268060076579839E-2</v>
      </c>
      <c r="I12" s="8">
        <f>('recovery rate'!V12/'recovery rate'!U12)-1</f>
        <v>-9.6215703871013192E-2</v>
      </c>
      <c r="J12" s="8">
        <f>('recovery rate'!W12/'recovery rate'!V12)-1</f>
        <v>0.18339614986639496</v>
      </c>
      <c r="K12" s="8">
        <f>('recovery rate'!X12/'recovery rate'!W12)-1</f>
        <v>-0.13673896943357811</v>
      </c>
      <c r="L12" s="8">
        <f>('recovery rate'!Y12/'recovery rate'!X12)-1</f>
        <v>-6.3077583257544756E-3</v>
      </c>
      <c r="M12" s="8">
        <f>('recovery rate'!Z12/'recovery rate'!Y12)-1</f>
        <v>0.12784245036395769</v>
      </c>
      <c r="N12" s="8">
        <f>('recovery rate'!AA12/'recovery rate'!Z12)-1</f>
        <v>-3.9089314908078432E-2</v>
      </c>
      <c r="O12" s="8">
        <f>('recovery rate'!AB12/'recovery rate'!AA12)-1</f>
        <v>5.819256067379408E-2</v>
      </c>
      <c r="P12" s="8">
        <f>('recovery rate'!AC12/'recovery rate'!AB12)-1</f>
        <v>-0.12408244088240983</v>
      </c>
      <c r="Q12" s="8">
        <f>('recovery rate'!AD12/'recovery rate'!AC12)-1</f>
        <v>4.3956697378498166E-2</v>
      </c>
      <c r="R12" s="8">
        <f>('recovery rate'!AE12/'recovery rate'!AD12)-1</f>
        <v>-0.26559642053996946</v>
      </c>
      <c r="S12" s="8">
        <f>('recovery rate'!AF12/'recovery rate'!AE12)-1</f>
        <v>0.18500799407968205</v>
      </c>
      <c r="T12" s="8">
        <f>('recovery rate'!AG12/'recovery rate'!AF12)-1</f>
        <v>-0.27379355202163591</v>
      </c>
    </row>
    <row r="13" spans="1:20" ht="15" customHeight="1" x14ac:dyDescent="0.25">
      <c r="A13" s="3">
        <v>10</v>
      </c>
      <c r="B13" s="7"/>
      <c r="C13" s="7"/>
      <c r="D13" s="8">
        <f>('recovery rate'!Q13/'recovery rate'!P13)-1</f>
        <v>-4.8336200395859064E-2</v>
      </c>
      <c r="E13" s="8">
        <f>('recovery rate'!R13/'recovery rate'!Q13)-1</f>
        <v>7.7622396560824036E-2</v>
      </c>
      <c r="F13" s="8">
        <f>('recovery rate'!S13/'recovery rate'!R13)-1</f>
        <v>-0.17644379310212199</v>
      </c>
      <c r="G13" s="8">
        <f>('recovery rate'!T13/'recovery rate'!S13)-1</f>
        <v>0.32194758447737626</v>
      </c>
      <c r="H13" s="8">
        <f>('recovery rate'!U13/'recovery rate'!T13)-1</f>
        <v>-0.37336503542966315</v>
      </c>
      <c r="I13" s="8">
        <f>('recovery rate'!V13/'recovery rate'!U13)-1</f>
        <v>8.1464071509657066E-2</v>
      </c>
      <c r="J13" s="8">
        <f>('recovery rate'!W13/'recovery rate'!V13)-1</f>
        <v>8.4340593367728811E-3</v>
      </c>
      <c r="K13" s="8">
        <f>('recovery rate'!X13/'recovery rate'!W13)-1</f>
        <v>-9.2041846047209663E-2</v>
      </c>
      <c r="L13" s="8">
        <f>('recovery rate'!Y13/'recovery rate'!X13)-1</f>
        <v>-0.10974432100854492</v>
      </c>
      <c r="M13" s="8">
        <f>('recovery rate'!Z13/'recovery rate'!Y13)-1</f>
        <v>0.23186417883162247</v>
      </c>
      <c r="N13" s="8">
        <f>('recovery rate'!AA13/'recovery rate'!Z13)-1</f>
        <v>-4.3957313450515345E-2</v>
      </c>
      <c r="O13" s="8">
        <f>('recovery rate'!AB13/'recovery rate'!AA13)-1</f>
        <v>0.11506475338174793</v>
      </c>
      <c r="P13" s="8">
        <f>('recovery rate'!AC13/'recovery rate'!AB13)-1</f>
        <v>-1.655325981638911E-2</v>
      </c>
      <c r="Q13" s="8">
        <f>('recovery rate'!AD13/'recovery rate'!AC13)-1</f>
        <v>-3.1126957884322959E-2</v>
      </c>
      <c r="R13" s="8">
        <f>('recovery rate'!AE13/'recovery rate'!AD13)-1</f>
        <v>-0.5089806167510027</v>
      </c>
      <c r="S13" s="8">
        <f>('recovery rate'!AF13/'recovery rate'!AE13)-1</f>
        <v>0.16658324733211183</v>
      </c>
      <c r="T13" s="8">
        <f>('recovery rate'!AG13/'recovery rate'!AF13)-1</f>
        <v>-0.36851270735492803</v>
      </c>
    </row>
    <row r="14" spans="1:20" ht="15" customHeight="1" x14ac:dyDescent="0.25">
      <c r="A14" s="3">
        <v>11</v>
      </c>
      <c r="B14" s="7"/>
      <c r="C14" s="7"/>
      <c r="D14" s="8">
        <f>('recovery rate'!Q14/'recovery rate'!P14)-1</f>
        <v>-6.9803394818078845E-2</v>
      </c>
      <c r="E14" s="8">
        <f>('recovery rate'!R14/'recovery rate'!Q14)-1</f>
        <v>-4.3706182401968219E-2</v>
      </c>
      <c r="F14" s="8">
        <f>('recovery rate'!S14/'recovery rate'!R14)-1</f>
        <v>-0.15179620847029029</v>
      </c>
      <c r="G14" s="8">
        <f>('recovery rate'!T14/'recovery rate'!S14)-1</f>
        <v>0.11148928940279745</v>
      </c>
      <c r="H14" s="8">
        <f>('recovery rate'!U14/'recovery rate'!T14)-1</f>
        <v>4.8585247528125208E-2</v>
      </c>
      <c r="I14" s="8">
        <f>('recovery rate'!V14/'recovery rate'!U14)-1</f>
        <v>-8.365890406072829E-2</v>
      </c>
      <c r="J14" s="8">
        <f>('recovery rate'!W14/'recovery rate'!V14)-1</f>
        <v>0.11395573929268799</v>
      </c>
      <c r="K14" s="8">
        <f>('recovery rate'!X14/'recovery rate'!W14)-1</f>
        <v>-0.11528349840728225</v>
      </c>
      <c r="L14" s="8">
        <f>('recovery rate'!Y14/'recovery rate'!X14)-1</f>
        <v>-6.8246898725884964E-2</v>
      </c>
      <c r="M14" s="8">
        <f>('recovery rate'!Z14/'recovery rate'!Y14)-1</f>
        <v>0.1405856737966642</v>
      </c>
      <c r="N14" s="8">
        <f>('recovery rate'!AA14/'recovery rate'!Z14)-1</f>
        <v>-7.1557472525443533E-2</v>
      </c>
      <c r="O14" s="8">
        <f>('recovery rate'!AB14/'recovery rate'!AA14)-1</f>
        <v>7.8043119471364442E-2</v>
      </c>
      <c r="P14" s="8">
        <f>('recovery rate'!AC14/'recovery rate'!AB14)-1</f>
        <v>-6.764958495004425E-2</v>
      </c>
      <c r="Q14" s="8">
        <f>('recovery rate'!AD14/'recovery rate'!AC14)-1</f>
        <v>6.7541309276550443E-2</v>
      </c>
      <c r="R14" s="8">
        <f>('recovery rate'!AE14/'recovery rate'!AD14)-1</f>
        <v>-0.57507465846614614</v>
      </c>
      <c r="S14" s="8">
        <f>('recovery rate'!AF14/'recovery rate'!AE14)-1</f>
        <v>1.2351974539002226</v>
      </c>
      <c r="T14" s="8">
        <f>('recovery rate'!AG14/'recovery rate'!AF14)-1</f>
        <v>-0.29979543278712539</v>
      </c>
    </row>
    <row r="15" spans="1:20" ht="15" customHeight="1" x14ac:dyDescent="0.25">
      <c r="A15" s="3">
        <v>12</v>
      </c>
      <c r="B15" s="7"/>
      <c r="C15" s="7"/>
      <c r="D15" s="8">
        <f>('recovery rate'!Q15/'recovery rate'!P15)-1</f>
        <v>-6.0855173286906705E-2</v>
      </c>
      <c r="E15" s="8">
        <f>('recovery rate'!R15/'recovery rate'!Q15)-1</f>
        <v>0.13116555053777379</v>
      </c>
      <c r="F15" s="8">
        <f>('recovery rate'!S15/'recovery rate'!R15)-1</f>
        <v>-0.11216790898408002</v>
      </c>
      <c r="G15" s="8">
        <f>('recovery rate'!T15/'recovery rate'!S15)-1</f>
        <v>0.19510845042415181</v>
      </c>
      <c r="H15" s="8">
        <f>('recovery rate'!U15/'recovery rate'!T15)-1</f>
        <v>-9.4292337572833618E-2</v>
      </c>
      <c r="I15" s="8">
        <f>('recovery rate'!V15/'recovery rate'!U15)-1</f>
        <v>-0.11480156534113406</v>
      </c>
      <c r="J15" s="8">
        <f>('recovery rate'!W15/'recovery rate'!V15)-1</f>
        <v>4.1417806307566529E-3</v>
      </c>
      <c r="K15" s="8">
        <f>('recovery rate'!X15/'recovery rate'!W15)-1</f>
        <v>-9.2227558757476569E-2</v>
      </c>
      <c r="L15" s="8">
        <f>('recovery rate'!Y15/'recovery rate'!X15)-1</f>
        <v>-0.14795760796604862</v>
      </c>
      <c r="M15" s="8">
        <f>('recovery rate'!Z15/'recovery rate'!Y15)-1</f>
        <v>0.1363176899818257</v>
      </c>
      <c r="N15" s="8">
        <f>('recovery rate'!AA15/'recovery rate'!Z15)-1</f>
        <v>4.0379592483701376E-2</v>
      </c>
      <c r="O15" s="8">
        <f>('recovery rate'!AB15/'recovery rate'!AA15)-1</f>
        <v>-4.2402430612704212E-2</v>
      </c>
      <c r="P15" s="8">
        <f>('recovery rate'!AC15/'recovery rate'!AB15)-1</f>
        <v>-9.4606948747257946E-2</v>
      </c>
      <c r="Q15" s="8">
        <f>('recovery rate'!AD15/'recovery rate'!AC15)-1</f>
        <v>5.7994578890296911E-2</v>
      </c>
      <c r="R15" s="8">
        <f>('recovery rate'!AE15/'recovery rate'!AD15)-1</f>
        <v>-0.29272158229566902</v>
      </c>
      <c r="S15" s="8">
        <f>('recovery rate'!AF15/'recovery rate'!AE15)-1</f>
        <v>0.28646101537373703</v>
      </c>
      <c r="T15" s="8">
        <f>('recovery rate'!AG15/'recovery rate'!AF15)-1</f>
        <v>-0.29602995673491328</v>
      </c>
    </row>
    <row r="16" spans="1:20" ht="15" customHeight="1" x14ac:dyDescent="0.25">
      <c r="A16" s="3">
        <v>13</v>
      </c>
      <c r="B16" s="7"/>
      <c r="C16" s="7"/>
      <c r="D16" s="8">
        <f>('recovery rate'!Q16/'recovery rate'!P16)-1</f>
        <v>-8.7448213641354355E-2</v>
      </c>
      <c r="E16" s="8">
        <f>('recovery rate'!R16/'recovery rate'!Q16)-1</f>
        <v>4.2301655191887333E-2</v>
      </c>
      <c r="F16" s="8">
        <f>('recovery rate'!S16/'recovery rate'!R16)-1</f>
        <v>-0.13681922060627127</v>
      </c>
      <c r="G16" s="8">
        <f>('recovery rate'!T16/'recovery rate'!S16)-1</f>
        <v>0.23492086167339821</v>
      </c>
      <c r="H16" s="8">
        <f>('recovery rate'!U16/'recovery rate'!T16)-1</f>
        <v>-0.17169727559977466</v>
      </c>
      <c r="I16" s="8">
        <f>('recovery rate'!V16/'recovery rate'!U16)-1</f>
        <v>-0.12621455776011525</v>
      </c>
      <c r="J16" s="8">
        <f>('recovery rate'!W16/'recovery rate'!V16)-1</f>
        <v>0.23691870199316911</v>
      </c>
      <c r="K16" s="8">
        <f>('recovery rate'!X16/'recovery rate'!W16)-1</f>
        <v>-0.14060536617616526</v>
      </c>
      <c r="L16" s="8">
        <f>('recovery rate'!Y16/'recovery rate'!X16)-1</f>
        <v>-8.9982038585393331E-2</v>
      </c>
      <c r="M16" s="8">
        <f>('recovery rate'!Z16/'recovery rate'!Y16)-1</f>
        <v>0.19581567909745701</v>
      </c>
      <c r="N16" s="8">
        <f>('recovery rate'!AA16/'recovery rate'!Z16)-1</f>
        <v>-0.16546605370443634</v>
      </c>
      <c r="O16" s="8">
        <f>('recovery rate'!AB16/'recovery rate'!AA16)-1</f>
        <v>0.18611655160938367</v>
      </c>
      <c r="P16" s="8">
        <f>('recovery rate'!AC16/'recovery rate'!AB16)-1</f>
        <v>-4.2787248079810714E-2</v>
      </c>
      <c r="Q16" s="8">
        <f>('recovery rate'!AD16/'recovery rate'!AC16)-1</f>
        <v>5.836762120847272E-2</v>
      </c>
      <c r="R16" s="8">
        <f>('recovery rate'!AE16/'recovery rate'!AD16)-1</f>
        <v>-0.29018016785912937</v>
      </c>
      <c r="S16" s="8">
        <f>('recovery rate'!AF16/'recovery rate'!AE16)-1</f>
        <v>0.2632482329350585</v>
      </c>
      <c r="T16" s="8">
        <f>('recovery rate'!AG16/'recovery rate'!AF16)-1</f>
        <v>-0.25091759804865388</v>
      </c>
    </row>
    <row r="17" spans="1:20" ht="15" customHeight="1" x14ac:dyDescent="0.25">
      <c r="A17" s="3">
        <v>14</v>
      </c>
      <c r="B17" s="7"/>
      <c r="C17" s="7"/>
      <c r="D17" s="8">
        <f>('recovery rate'!Q17/'recovery rate'!P17)-1</f>
        <v>4.2063308716298042E-3</v>
      </c>
      <c r="E17" s="8">
        <f>('recovery rate'!R17/'recovery rate'!Q17)-1</f>
        <v>0.11244527067900445</v>
      </c>
      <c r="F17" s="8">
        <f>('recovery rate'!S17/'recovery rate'!R17)-1</f>
        <v>-0.13817944480265332</v>
      </c>
      <c r="G17" s="8">
        <f>('recovery rate'!T17/'recovery rate'!S17)-1</f>
        <v>0.39213198475268429</v>
      </c>
      <c r="H17" s="8">
        <f>('recovery rate'!U17/'recovery rate'!T17)-1</f>
        <v>-0.19168544319314795</v>
      </c>
      <c r="I17" s="8">
        <f>('recovery rate'!V17/'recovery rate'!U17)-1</f>
        <v>-5.5151713039306882E-2</v>
      </c>
      <c r="J17" s="8">
        <f>('recovery rate'!W17/'recovery rate'!V17)-1</f>
        <v>3.1119140602782647E-2</v>
      </c>
      <c r="K17" s="8">
        <f>('recovery rate'!X17/'recovery rate'!W17)-1</f>
        <v>-0.12104251256371867</v>
      </c>
      <c r="L17" s="8">
        <f>('recovery rate'!Y17/'recovery rate'!X17)-1</f>
        <v>-9.0250015566524011E-2</v>
      </c>
      <c r="M17" s="8">
        <f>('recovery rate'!Z17/'recovery rate'!Y17)-1</f>
        <v>0.17771247162684589</v>
      </c>
      <c r="N17" s="8">
        <f>('recovery rate'!AA17/'recovery rate'!Z17)-1</f>
        <v>-8.4983897660013019E-2</v>
      </c>
      <c r="O17" s="8">
        <f>('recovery rate'!AB17/'recovery rate'!AA17)-1</f>
        <v>-3.0961436660362773E-2</v>
      </c>
      <c r="P17" s="8">
        <f>('recovery rate'!AC17/'recovery rate'!AB17)-1</f>
        <v>-4.5942328823527889E-2</v>
      </c>
      <c r="Q17" s="8">
        <f>('recovery rate'!AD17/'recovery rate'!AC17)-1</f>
        <v>0.14603955034344707</v>
      </c>
      <c r="R17" s="8">
        <f>('recovery rate'!AE17/'recovery rate'!AD17)-1</f>
        <v>-0.31981791615436483</v>
      </c>
      <c r="S17" s="8">
        <f>('recovery rate'!AF17/'recovery rate'!AE17)-1</f>
        <v>0.27075322840101146</v>
      </c>
      <c r="T17" s="8">
        <f>('recovery rate'!AG17/'recovery rate'!AF17)-1</f>
        <v>-0.2664153037554905</v>
      </c>
    </row>
    <row r="18" spans="1:20" ht="15" customHeight="1" x14ac:dyDescent="0.25">
      <c r="A18" s="3">
        <v>15</v>
      </c>
      <c r="B18" s="7"/>
      <c r="C18" s="7"/>
      <c r="D18" s="8">
        <f>('recovery rate'!Q18/'recovery rate'!P18)-1</f>
        <v>-4.6622854092058907E-2</v>
      </c>
      <c r="E18" s="8">
        <f>('recovery rate'!R18/'recovery rate'!Q18)-1</f>
        <v>-5.614269949236117E-2</v>
      </c>
      <c r="F18" s="8">
        <f>('recovery rate'!S18/'recovery rate'!R18)-1</f>
        <v>-0.10193829202566396</v>
      </c>
      <c r="G18" s="8">
        <f>('recovery rate'!T18/'recovery rate'!S18)-1</f>
        <v>0.2350814272620021</v>
      </c>
      <c r="H18" s="8">
        <f>('recovery rate'!U18/'recovery rate'!T18)-1</f>
        <v>-3.737765104557067E-2</v>
      </c>
      <c r="I18" s="8">
        <f>('recovery rate'!V18/'recovery rate'!U18)-1</f>
        <v>-0.22978503431573194</v>
      </c>
      <c r="J18" s="8">
        <f>('recovery rate'!W18/'recovery rate'!V18)-1</f>
        <v>0.17221860581023196</v>
      </c>
      <c r="K18" s="8">
        <f>('recovery rate'!X18/'recovery rate'!W18)-1</f>
        <v>-9.5758587646948334E-2</v>
      </c>
      <c r="L18" s="8">
        <f>('recovery rate'!Y18/'recovery rate'!X18)-1</f>
        <v>-5.1621653284487867E-2</v>
      </c>
      <c r="M18" s="8">
        <f>('recovery rate'!Z18/'recovery rate'!Y18)-1</f>
        <v>0.13322970984801419</v>
      </c>
      <c r="N18" s="8">
        <f>('recovery rate'!AA18/'recovery rate'!Z18)-1</f>
        <v>6.6772784105539884E-2</v>
      </c>
      <c r="O18" s="8">
        <f>('recovery rate'!AB18/'recovery rate'!AA18)-1</f>
        <v>-0.31305836383819785</v>
      </c>
      <c r="P18" s="8">
        <f>('recovery rate'!AC18/'recovery rate'!AB18)-1</f>
        <v>-2.7255701328740889E-2</v>
      </c>
      <c r="Q18" s="8">
        <f>('recovery rate'!AD18/'recovery rate'!AC18)-1</f>
        <v>0.28839014591001488</v>
      </c>
      <c r="R18" s="8">
        <f>('recovery rate'!AE18/'recovery rate'!AD18)-1</f>
        <v>-0.32698358408648343</v>
      </c>
      <c r="S18" s="8">
        <f>('recovery rate'!AF18/'recovery rate'!AE18)-1</f>
        <v>0.21885928644677644</v>
      </c>
      <c r="T18" s="8">
        <f>('recovery rate'!AG18/'recovery rate'!AF18)-1</f>
        <v>-0.16996735529121176</v>
      </c>
    </row>
    <row r="19" spans="1:20" ht="15" customHeight="1" x14ac:dyDescent="0.25">
      <c r="A19" s="3">
        <v>16</v>
      </c>
      <c r="B19" s="7"/>
      <c r="C19" s="7"/>
      <c r="D19" s="8">
        <f>('recovery rate'!Q19/'recovery rate'!P19)-1</f>
        <v>-6.6742680824330547E-2</v>
      </c>
      <c r="E19" s="8">
        <f>('recovery rate'!R19/'recovery rate'!Q19)-1</f>
        <v>7.127650047960854E-2</v>
      </c>
      <c r="F19" s="8">
        <f>('recovery rate'!S19/'recovery rate'!R19)-1</f>
        <v>-0.12865798887602031</v>
      </c>
      <c r="G19" s="8">
        <f>('recovery rate'!T19/'recovery rate'!S19)-1</f>
        <v>0.31101037427866074</v>
      </c>
      <c r="H19" s="8">
        <f>('recovery rate'!U19/'recovery rate'!T19)-1</f>
        <v>-0.12183460314654548</v>
      </c>
      <c r="I19" s="8">
        <f>('recovery rate'!V19/'recovery rate'!U19)-1</f>
        <v>-9.924217407786784E-2</v>
      </c>
      <c r="J19" s="8">
        <f>('recovery rate'!W19/'recovery rate'!V19)-1</f>
        <v>-1.8993585672677837E-2</v>
      </c>
      <c r="K19" s="8">
        <f>('recovery rate'!X19/'recovery rate'!W19)-1</f>
        <v>-6.8333820743777585E-2</v>
      </c>
      <c r="L19" s="8">
        <f>('recovery rate'!Y19/'recovery rate'!X19)-1</f>
        <v>-0.13761647467529436</v>
      </c>
      <c r="M19" s="8">
        <f>('recovery rate'!Z19/'recovery rate'!Y19)-1</f>
        <v>0.17381514736561532</v>
      </c>
      <c r="N19" s="8">
        <f>('recovery rate'!AA19/'recovery rate'!Z19)-1</f>
        <v>0.20119000923298613</v>
      </c>
      <c r="O19" s="8">
        <f>('recovery rate'!AB19/'recovery rate'!AA19)-1</f>
        <v>-0.20911363475662748</v>
      </c>
      <c r="P19" s="8">
        <f>('recovery rate'!AC19/'recovery rate'!AB19)-1</f>
        <v>-4.0352688737497533E-2</v>
      </c>
      <c r="Q19" s="8">
        <f>('recovery rate'!AD19/'recovery rate'!AC19)-1</f>
        <v>8.036767619703733E-2</v>
      </c>
      <c r="R19" s="8">
        <f>('recovery rate'!AE19/'recovery rate'!AD19)-1</f>
        <v>-0.28997743217939076</v>
      </c>
      <c r="S19" s="8">
        <f>('recovery rate'!AF19/'recovery rate'!AE19)-1</f>
        <v>0.22854539546287178</v>
      </c>
      <c r="T19" s="8">
        <f>('recovery rate'!AG19/'recovery rate'!AF19)-1</f>
        <v>-0.31274669915485531</v>
      </c>
    </row>
    <row r="20" spans="1:20" ht="15" customHeight="1" x14ac:dyDescent="0.25">
      <c r="A20" s="3">
        <v>17</v>
      </c>
      <c r="B20" s="7"/>
      <c r="C20" s="7"/>
      <c r="D20" s="8">
        <f>('recovery rate'!Q20/'recovery rate'!P20)-1</f>
        <v>-7.2168653715835807E-2</v>
      </c>
      <c r="E20" s="8">
        <f>('recovery rate'!R20/'recovery rate'!Q20)-1</f>
        <v>0.12994021181935422</v>
      </c>
      <c r="F20" s="8">
        <f>('recovery rate'!S20/'recovery rate'!R20)-1</f>
        <v>-0.10121737969141908</v>
      </c>
      <c r="G20" s="8">
        <f>('recovery rate'!T20/'recovery rate'!S20)-1</f>
        <v>0.32265497760356898</v>
      </c>
      <c r="H20" s="8">
        <f>('recovery rate'!U20/'recovery rate'!T20)-1</f>
        <v>-0.11720381026931204</v>
      </c>
      <c r="I20" s="8">
        <f>('recovery rate'!V20/'recovery rate'!U20)-1</f>
        <v>-1.1360863023146317E-2</v>
      </c>
      <c r="J20" s="8">
        <f>('recovery rate'!W20/'recovery rate'!V20)-1</f>
        <v>3.4796171653619812E-2</v>
      </c>
      <c r="K20" s="8">
        <f>('recovery rate'!X20/'recovery rate'!W20)-1</f>
        <v>-0.1214662675514887</v>
      </c>
      <c r="L20" s="8">
        <f>('recovery rate'!Y20/'recovery rate'!X20)-1</f>
        <v>-9.6997119277734689E-2</v>
      </c>
      <c r="M20" s="8">
        <f>('recovery rate'!Z20/'recovery rate'!Y20)-1</f>
        <v>0.147457548932592</v>
      </c>
      <c r="N20" s="8">
        <f>('recovery rate'!AA20/'recovery rate'!Z20)-1</f>
        <v>-6.6124068166253158E-2</v>
      </c>
      <c r="O20" s="8">
        <f>('recovery rate'!AB20/'recovery rate'!AA20)-1</f>
        <v>0.1004647706012507</v>
      </c>
      <c r="P20" s="8">
        <f>('recovery rate'!AC20/'recovery rate'!AB20)-1</f>
        <v>-0.10926047279376705</v>
      </c>
      <c r="Q20" s="8">
        <f>('recovery rate'!AD20/'recovery rate'!AC20)-1</f>
        <v>3.8571073681970436E-2</v>
      </c>
      <c r="R20" s="8">
        <f>('recovery rate'!AE20/'recovery rate'!AD20)-1</f>
        <v>-0.29044695584345426</v>
      </c>
      <c r="S20" s="8">
        <f>('recovery rate'!AF20/'recovery rate'!AE20)-1</f>
        <v>0.22092486522497845</v>
      </c>
      <c r="T20" s="8">
        <f>('recovery rate'!AG20/'recovery rate'!AF20)-1</f>
        <v>-0.30053277896230168</v>
      </c>
    </row>
    <row r="21" spans="1:20" ht="15" customHeight="1" x14ac:dyDescent="0.25">
      <c r="A21" s="3">
        <v>18</v>
      </c>
      <c r="B21" s="7"/>
      <c r="C21" s="7"/>
      <c r="D21" s="8">
        <f>('recovery rate'!Q21/'recovery rate'!P21)-1</f>
        <v>-6.3400070955228705E-2</v>
      </c>
      <c r="E21" s="8">
        <f>('recovery rate'!R21/'recovery rate'!Q21)-1</f>
        <v>0.21595079207551282</v>
      </c>
      <c r="F21" s="8">
        <f>('recovery rate'!S21/'recovery rate'!R21)-1</f>
        <v>-0.17725131775976166</v>
      </c>
      <c r="G21" s="8">
        <f>('recovery rate'!T21/'recovery rate'!S21)-1</f>
        <v>0.2773233604706522</v>
      </c>
      <c r="H21" s="8">
        <f>('recovery rate'!U21/'recovery rate'!T21)-1</f>
        <v>-0.1121147625007769</v>
      </c>
      <c r="I21" s="8">
        <f>('recovery rate'!V21/'recovery rate'!U21)-1</f>
        <v>-9.5422456499127839E-2</v>
      </c>
      <c r="J21" s="8">
        <f>('recovery rate'!W21/'recovery rate'!V21)-1</f>
        <v>7.0378633151970016E-2</v>
      </c>
      <c r="K21" s="8">
        <f>('recovery rate'!X21/'recovery rate'!W21)-1</f>
        <v>-0.16315356406340509</v>
      </c>
      <c r="L21" s="8">
        <f>('recovery rate'!Y21/'recovery rate'!X21)-1</f>
        <v>-0.13242439564155961</v>
      </c>
      <c r="M21" s="8">
        <f>('recovery rate'!Z21/'recovery rate'!Y21)-1</f>
        <v>0.22177510694528557</v>
      </c>
      <c r="N21" s="8">
        <f>('recovery rate'!AA21/'recovery rate'!Z21)-1</f>
        <v>-0.12984756603079317</v>
      </c>
      <c r="O21" s="8">
        <f>('recovery rate'!AB21/'recovery rate'!AA21)-1</f>
        <v>0.15750734338466099</v>
      </c>
      <c r="P21" s="8">
        <f>('recovery rate'!AC21/'recovery rate'!AB21)-1</f>
        <v>-0.16808735463651381</v>
      </c>
      <c r="Q21" s="8">
        <f>('recovery rate'!AD21/'recovery rate'!AC21)-1</f>
        <v>8.1931049191241723E-2</v>
      </c>
      <c r="R21" s="8">
        <f>('recovery rate'!AE21/'recovery rate'!AD21)-1</f>
        <v>-0.52810467218262103</v>
      </c>
      <c r="S21" s="8">
        <f>('recovery rate'!AF21/'recovery rate'!AE21)-1</f>
        <v>0.33880703926870614</v>
      </c>
      <c r="T21" s="8">
        <f>('recovery rate'!AG21/'recovery rate'!AF21)-1</f>
        <v>-0.52241447835810639</v>
      </c>
    </row>
    <row r="22" spans="1:20" ht="15" customHeight="1" x14ac:dyDescent="0.25">
      <c r="A22" s="3">
        <v>19</v>
      </c>
      <c r="B22" s="7"/>
      <c r="C22" s="7"/>
      <c r="D22" s="8">
        <f>('recovery rate'!Q22/'recovery rate'!P22)-1</f>
        <v>8.4826402980975324E-4</v>
      </c>
      <c r="E22" s="8">
        <f>('recovery rate'!R22/'recovery rate'!Q22)-1</f>
        <v>0.1422142509731843</v>
      </c>
      <c r="F22" s="8">
        <f>('recovery rate'!S22/'recovery rate'!R22)-1</f>
        <v>-0.19944618411618464</v>
      </c>
      <c r="G22" s="8">
        <f>('recovery rate'!T22/'recovery rate'!S22)-1</f>
        <v>0.39673085047051115</v>
      </c>
      <c r="H22" s="8">
        <f>('recovery rate'!U22/'recovery rate'!T22)-1</f>
        <v>-0.19270485170750562</v>
      </c>
      <c r="I22" s="8">
        <f>('recovery rate'!V22/'recovery rate'!U22)-1</f>
        <v>-0.11519616054108683</v>
      </c>
      <c r="J22" s="8">
        <f>('recovery rate'!W22/'recovery rate'!V22)-1</f>
        <v>0.14052454142984949</v>
      </c>
      <c r="K22" s="8">
        <f>('recovery rate'!X22/'recovery rate'!W22)-1</f>
        <v>-0.11040087280051469</v>
      </c>
      <c r="L22" s="8">
        <f>('recovery rate'!Y22/'recovery rate'!X22)-1</f>
        <v>-0.11144653850311759</v>
      </c>
      <c r="M22" s="8">
        <f>('recovery rate'!Z22/'recovery rate'!Y22)-1</f>
        <v>0.12254065937135317</v>
      </c>
      <c r="N22" s="8">
        <f>('recovery rate'!AA22/'recovery rate'!Z22)-1</f>
        <v>-0.14679805990507677</v>
      </c>
      <c r="O22" s="8">
        <f>('recovery rate'!AB22/'recovery rate'!AA22)-1</f>
        <v>0.11014084326807572</v>
      </c>
      <c r="P22" s="8">
        <f>('recovery rate'!AC22/'recovery rate'!AB22)-1</f>
        <v>-0.11918409758421233</v>
      </c>
      <c r="Q22" s="8">
        <f>('recovery rate'!AD22/'recovery rate'!AC22)-1</f>
        <v>0.19357853539891257</v>
      </c>
      <c r="R22" s="8">
        <f>('recovery rate'!AE22/'recovery rate'!AD22)-1</f>
        <v>-0.27828970131664454</v>
      </c>
      <c r="S22" s="8">
        <f>('recovery rate'!AF22/'recovery rate'!AE22)-1</f>
        <v>0.20505195644430563</v>
      </c>
      <c r="T22" s="8">
        <f>('recovery rate'!AG22/'recovery rate'!AF22)-1</f>
        <v>-0.46082579475376173</v>
      </c>
    </row>
    <row r="23" spans="1:20" ht="15" customHeight="1" x14ac:dyDescent="0.25">
      <c r="A23" s="3">
        <v>20</v>
      </c>
      <c r="B23" s="7"/>
      <c r="C23" s="7"/>
      <c r="D23" s="8">
        <f>('recovery rate'!Q23/'recovery rate'!P23)-1</f>
        <v>-0.14714461721615613</v>
      </c>
      <c r="E23" s="8">
        <f>('recovery rate'!R23/'recovery rate'!Q23)-1</f>
        <v>0.20832129875490413</v>
      </c>
      <c r="F23" s="8">
        <f>('recovery rate'!S23/'recovery rate'!R23)-1</f>
        <v>-0.28120555629295396</v>
      </c>
      <c r="G23" s="8">
        <f>('recovery rate'!T23/'recovery rate'!S23)-1</f>
        <v>0.31655115878411011</v>
      </c>
      <c r="H23" s="8">
        <f>('recovery rate'!U23/'recovery rate'!T23)-1</f>
        <v>-0.1023103625824241</v>
      </c>
      <c r="I23" s="8">
        <f>('recovery rate'!V23/'recovery rate'!U23)-1</f>
        <v>-2.507016610706847E-2</v>
      </c>
      <c r="J23" s="8">
        <f>('recovery rate'!W23/'recovery rate'!V23)-1</f>
        <v>6.7292127777269117E-2</v>
      </c>
      <c r="K23" s="8">
        <f>('recovery rate'!X23/'recovery rate'!W23)-1</f>
        <v>-0.12902798546835381</v>
      </c>
      <c r="L23" s="8">
        <f>('recovery rate'!Y23/'recovery rate'!X23)-1</f>
        <v>-9.7894271241916853E-2</v>
      </c>
      <c r="M23" s="8">
        <f>('recovery rate'!Z23/'recovery rate'!Y23)-1</f>
        <v>0.14896231472409327</v>
      </c>
      <c r="N23" s="8">
        <f>('recovery rate'!AA23/'recovery rate'!Z23)-1</f>
        <v>3.6588135153776902E-2</v>
      </c>
      <c r="O23" s="8">
        <f>('recovery rate'!AB23/'recovery rate'!AA23)-1</f>
        <v>-4.524539603996236E-3</v>
      </c>
      <c r="P23" s="8">
        <f>('recovery rate'!AC23/'recovery rate'!AB23)-1</f>
        <v>-0.20183168032796761</v>
      </c>
      <c r="Q23" s="8">
        <f>('recovery rate'!AD23/'recovery rate'!AC23)-1</f>
        <v>5.843255245793566E-2</v>
      </c>
      <c r="R23" s="8">
        <f>('recovery rate'!AE23/'recovery rate'!AD23)-1</f>
        <v>-0.10358758773174603</v>
      </c>
      <c r="S23" s="8">
        <f>('recovery rate'!AF23/'recovery rate'!AE23)-1</f>
        <v>0.13541424036153171</v>
      </c>
      <c r="T23" s="8">
        <f>('recovery rate'!AG23/'recovery rate'!AF23)-1</f>
        <v>-0.21858788596445455</v>
      </c>
    </row>
    <row r="24" spans="1:20" ht="15" customHeight="1" x14ac:dyDescent="0.25">
      <c r="A24" s="3">
        <v>21</v>
      </c>
      <c r="B24" s="7"/>
      <c r="C24" s="7"/>
      <c r="D24" s="8">
        <f>('recovery rate'!Q24/'recovery rate'!P24)-1</f>
        <v>-3.1947353768986053E-2</v>
      </c>
      <c r="E24" s="8">
        <f>('recovery rate'!R24/'recovery rate'!Q24)-1</f>
        <v>6.5237435014272593E-2</v>
      </c>
      <c r="F24" s="8">
        <f>('recovery rate'!S24/'recovery rate'!R24)-1</f>
        <v>-0.17886807614114963</v>
      </c>
      <c r="G24" s="8">
        <f>('recovery rate'!T24/'recovery rate'!S24)-1</f>
        <v>0.35044997433395864</v>
      </c>
      <c r="H24" s="8">
        <f>('recovery rate'!U24/'recovery rate'!T24)-1</f>
        <v>-0.2438320686463552</v>
      </c>
      <c r="I24" s="8">
        <f>('recovery rate'!V24/'recovery rate'!U24)-1</f>
        <v>-4.6548005364308254E-2</v>
      </c>
      <c r="J24" s="8">
        <f>('recovery rate'!W24/'recovery rate'!V24)-1</f>
        <v>3.1776976393752099E-2</v>
      </c>
      <c r="K24" s="8">
        <f>('recovery rate'!X24/'recovery rate'!W24)-1</f>
        <v>-6.9983457207729249E-2</v>
      </c>
      <c r="L24" s="8">
        <f>('recovery rate'!Y24/'recovery rate'!X24)-1</f>
        <v>-2.9141258382326063E-2</v>
      </c>
      <c r="M24" s="8">
        <f>('recovery rate'!Z24/'recovery rate'!Y24)-1</f>
        <v>0.18821455580283608</v>
      </c>
      <c r="N24" s="8">
        <f>('recovery rate'!AA24/'recovery rate'!Z24)-1</f>
        <v>-1.7546009967643106E-2</v>
      </c>
      <c r="O24" s="8">
        <f>('recovery rate'!AB24/'recovery rate'!AA24)-1</f>
        <v>7.4590866589044236E-2</v>
      </c>
      <c r="P24" s="8">
        <f>('recovery rate'!AC24/'recovery rate'!AB24)-1</f>
        <v>-9.4179632318628137E-2</v>
      </c>
      <c r="Q24" s="8">
        <f>('recovery rate'!AD24/'recovery rate'!AC24)-1</f>
        <v>0.10333288373592686</v>
      </c>
      <c r="R24" s="8">
        <f>('recovery rate'!AE24/'recovery rate'!AD24)-1</f>
        <v>-0.31257148962183878</v>
      </c>
      <c r="S24" s="8">
        <f>('recovery rate'!AF24/'recovery rate'!AE24)-1</f>
        <v>0.26786592552495581</v>
      </c>
      <c r="T24" s="8">
        <f>('recovery rate'!AG24/'recovery rate'!AF24)-1</f>
        <v>-0.26301892210737843</v>
      </c>
    </row>
    <row r="25" spans="1:20" ht="15" customHeight="1" x14ac:dyDescent="0.25">
      <c r="A25" s="3">
        <v>22</v>
      </c>
      <c r="B25" s="7"/>
      <c r="C25" s="7"/>
      <c r="D25" s="8">
        <f>('recovery rate'!Q25/'recovery rate'!P25)-1</f>
        <v>-4.9995692852695672E-2</v>
      </c>
      <c r="E25" s="8">
        <f>('recovery rate'!R25/'recovery rate'!Q25)-1</f>
        <v>-2.1277233018453967E-2</v>
      </c>
      <c r="F25" s="8">
        <f>('recovery rate'!S25/'recovery rate'!R25)-1</f>
        <v>8.0986662107703555E-2</v>
      </c>
      <c r="G25" s="8">
        <f>('recovery rate'!T25/'recovery rate'!S25)-1</f>
        <v>5.6500578922796807E-2</v>
      </c>
      <c r="H25" s="8">
        <f>('recovery rate'!U25/'recovery rate'!T25)-1</f>
        <v>0.20972256902656095</v>
      </c>
      <c r="I25" s="8">
        <f>('recovery rate'!V25/'recovery rate'!U25)-1</f>
        <v>-3.2544821200100271E-2</v>
      </c>
      <c r="J25" s="8">
        <f>('recovery rate'!W25/'recovery rate'!V25)-1</f>
        <v>1.5498127753894586E-3</v>
      </c>
      <c r="K25" s="8">
        <f>('recovery rate'!X25/'recovery rate'!W25)-1</f>
        <v>-0.14473784426018144</v>
      </c>
      <c r="L25" s="8">
        <f>('recovery rate'!Y25/'recovery rate'!X25)-1</f>
        <v>-6.3278766245777884E-2</v>
      </c>
      <c r="M25" s="8">
        <f>('recovery rate'!Z25/'recovery rate'!Y25)-1</f>
        <v>0.32317650345302384</v>
      </c>
      <c r="N25" s="8">
        <f>('recovery rate'!AA25/'recovery rate'!Z25)-1</f>
        <v>5.7557244054047274E-2</v>
      </c>
      <c r="O25" s="8">
        <f>('recovery rate'!AB25/'recovery rate'!AA25)-1</f>
        <v>-0.1541375491058119</v>
      </c>
      <c r="P25" s="8">
        <f>('recovery rate'!AC25/'recovery rate'!AB25)-1</f>
        <v>2.0256369683881781E-2</v>
      </c>
      <c r="Q25" s="8">
        <f>('recovery rate'!AD25/'recovery rate'!AC25)-1</f>
        <v>4.6195507890035792E-2</v>
      </c>
      <c r="R25" s="8">
        <f>('recovery rate'!AE25/'recovery rate'!AD25)-1</f>
        <v>-0.52954012423969621</v>
      </c>
      <c r="S25" s="8">
        <f>('recovery rate'!AF25/'recovery rate'!AE25)-1</f>
        <v>0.38227988876293151</v>
      </c>
      <c r="T25" s="8">
        <f>('recovery rate'!AG25/'recovery rate'!AF25)-1</f>
        <v>-0.34908619582514377</v>
      </c>
    </row>
    <row r="26" spans="1:20" ht="15" customHeight="1" x14ac:dyDescent="0.25">
      <c r="A26" s="3">
        <v>23</v>
      </c>
      <c r="B26" s="7"/>
      <c r="C26" s="7"/>
      <c r="D26" s="8">
        <f>('recovery rate'!Q26/'recovery rate'!P26)-1</f>
        <v>-8.7384839036432127E-2</v>
      </c>
      <c r="E26" s="8">
        <f>('recovery rate'!R26/'recovery rate'!Q26)-1</f>
        <v>0.23630679335297633</v>
      </c>
      <c r="F26" s="8">
        <f>('recovery rate'!S26/'recovery rate'!R26)-1</f>
        <v>-0.19719263556772981</v>
      </c>
      <c r="G26" s="8">
        <f>('recovery rate'!T26/'recovery rate'!S26)-1</f>
        <v>0.28680919509084046</v>
      </c>
      <c r="H26" s="8">
        <f>('recovery rate'!U26/'recovery rate'!T26)-1</f>
        <v>-7.4617877236498487E-2</v>
      </c>
      <c r="I26" s="8">
        <f>('recovery rate'!V26/'recovery rate'!U26)-1</f>
        <v>-5.3053523196469832E-2</v>
      </c>
      <c r="J26" s="8">
        <f>('recovery rate'!W26/'recovery rate'!V26)-1</f>
        <v>0.10957760888109136</v>
      </c>
      <c r="K26" s="8">
        <f>('recovery rate'!X26/'recovery rate'!W26)-1</f>
        <v>-0.14373541552001567</v>
      </c>
      <c r="L26" s="8">
        <f>('recovery rate'!Y26/'recovery rate'!X26)-1</f>
        <v>-0.15783689061543127</v>
      </c>
      <c r="M26" s="8">
        <f>('recovery rate'!Z26/'recovery rate'!Y26)-1</f>
        <v>0.1658726755984361</v>
      </c>
      <c r="N26" s="8">
        <f>('recovery rate'!AA26/'recovery rate'!Z26)-1</f>
        <v>6.6608667206733863E-2</v>
      </c>
      <c r="O26" s="8">
        <f>('recovery rate'!AB26/'recovery rate'!AA26)-1</f>
        <v>-0.11950760882212919</v>
      </c>
      <c r="P26" s="8">
        <f>('recovery rate'!AC26/'recovery rate'!AB26)-1</f>
        <v>-2.2724461837528742E-2</v>
      </c>
      <c r="Q26" s="8">
        <f>('recovery rate'!AD26/'recovery rate'!AC26)-1</f>
        <v>0.16283547905727946</v>
      </c>
      <c r="R26" s="8">
        <f>('recovery rate'!AE26/'recovery rate'!AD26)-1</f>
        <v>-0.46802899257241959</v>
      </c>
      <c r="S26" s="8">
        <f>('recovery rate'!AF26/'recovery rate'!AE26)-1</f>
        <v>0.24222068621100212</v>
      </c>
      <c r="T26" s="8">
        <f>('recovery rate'!AG26/'recovery rate'!AF26)-1</f>
        <v>-0.24336094116748763</v>
      </c>
    </row>
    <row r="27" spans="1:20" ht="15" customHeight="1" x14ac:dyDescent="0.25">
      <c r="A27" s="3">
        <v>24</v>
      </c>
      <c r="B27" s="7"/>
      <c r="C27" s="7"/>
      <c r="D27" s="8">
        <f>('recovery rate'!Q27/'recovery rate'!P27)-1</f>
        <v>0.16612482580290577</v>
      </c>
      <c r="E27" s="8">
        <f>('recovery rate'!R27/'recovery rate'!Q27)-1</f>
        <v>0.20948532318278312</v>
      </c>
      <c r="F27" s="8">
        <f>('recovery rate'!S27/'recovery rate'!R27)-1</f>
        <v>-0.20585901946456076</v>
      </c>
      <c r="G27" s="8">
        <f>('recovery rate'!T27/'recovery rate'!S27)-1</f>
        <v>0.1589470042590686</v>
      </c>
      <c r="H27" s="8">
        <f>('recovery rate'!U27/'recovery rate'!T27)-1</f>
        <v>-5.3142368765731862E-2</v>
      </c>
      <c r="I27" s="8">
        <f>('recovery rate'!V27/'recovery rate'!U27)-1</f>
        <v>8.7224085266019102E-2</v>
      </c>
      <c r="J27" s="8">
        <f>('recovery rate'!W27/'recovery rate'!V27)-1</f>
        <v>-5.4170836980309445E-2</v>
      </c>
      <c r="K27" s="8">
        <f>('recovery rate'!X27/'recovery rate'!W27)-1</f>
        <v>-0.1380766547707849</v>
      </c>
      <c r="L27" s="8">
        <f>('recovery rate'!Y27/'recovery rate'!X27)-1</f>
        <v>-0.1300299889948644</v>
      </c>
      <c r="M27" s="8">
        <f>('recovery rate'!Z27/'recovery rate'!Y27)-1</f>
        <v>0.30525048445766956</v>
      </c>
      <c r="N27" s="8">
        <f>('recovery rate'!AA27/'recovery rate'!Z27)-1</f>
        <v>0.53986060423017035</v>
      </c>
      <c r="O27" s="8">
        <f>('recovery rate'!AB27/'recovery rate'!AA27)-1</f>
        <v>-0.33775656756651296</v>
      </c>
      <c r="P27" s="8">
        <f>('recovery rate'!AC27/'recovery rate'!AB27)-1</f>
        <v>-0.27065904888481418</v>
      </c>
      <c r="Q27" s="8">
        <f>('recovery rate'!AD27/'recovery rate'!AC27)-1</f>
        <v>-2.3380492464576519E-2</v>
      </c>
      <c r="R27" s="8">
        <f>('recovery rate'!AE27/'recovery rate'!AD27)-1</f>
        <v>-0.17552261094894395</v>
      </c>
      <c r="S27" s="8">
        <f>('recovery rate'!AF27/'recovery rate'!AE27)-1</f>
        <v>0.16107213763473904</v>
      </c>
      <c r="T27" s="8">
        <f>('recovery rate'!AG27/'recovery rate'!AF27)-1</f>
        <v>-0.12934310532030391</v>
      </c>
    </row>
    <row r="28" spans="1:20" ht="15" customHeight="1" x14ac:dyDescent="0.25">
      <c r="A28" s="3">
        <v>25</v>
      </c>
      <c r="B28" s="7"/>
      <c r="C28" s="7"/>
      <c r="D28" s="8">
        <f>('recovery rate'!Q28/'recovery rate'!P28)-1</f>
        <v>-4.2130878316011589E-2</v>
      </c>
      <c r="E28" s="8">
        <f>('recovery rate'!R28/'recovery rate'!Q28)-1</f>
        <v>0.12332265327113756</v>
      </c>
      <c r="F28" s="8">
        <f>('recovery rate'!S28/'recovery rate'!R28)-1</f>
        <v>-0.11930138436402749</v>
      </c>
      <c r="G28" s="8">
        <f>('recovery rate'!T28/'recovery rate'!S28)-1</f>
        <v>0.20710888652772441</v>
      </c>
      <c r="H28" s="8">
        <f>('recovery rate'!U28/'recovery rate'!T28)-1</f>
        <v>-0.19286083707278745</v>
      </c>
      <c r="I28" s="8">
        <f>('recovery rate'!V28/'recovery rate'!U28)-1</f>
        <v>-4.9024697741548051E-2</v>
      </c>
      <c r="J28" s="8">
        <f>('recovery rate'!W28/'recovery rate'!V28)-1</f>
        <v>0.13316708666832011</v>
      </c>
      <c r="K28" s="8">
        <f>('recovery rate'!X28/'recovery rate'!W28)-1</f>
        <v>-0.12074044066656131</v>
      </c>
      <c r="L28" s="8">
        <f>('recovery rate'!Y28/'recovery rate'!X28)-1</f>
        <v>2.2505184552456203E-2</v>
      </c>
      <c r="M28" s="8">
        <f>('recovery rate'!Z28/'recovery rate'!Y28)-1</f>
        <v>0.20480785748350638</v>
      </c>
      <c r="N28" s="8">
        <f>('recovery rate'!AA28/'recovery rate'!Z28)-1</f>
        <v>-0.14180524875947509</v>
      </c>
      <c r="O28" s="8">
        <f>('recovery rate'!AB28/'recovery rate'!AA28)-1</f>
        <v>0.14174475483262605</v>
      </c>
      <c r="P28" s="8">
        <f>('recovery rate'!AC28/'recovery rate'!AB28)-1</f>
        <v>-6.3171264746256672E-2</v>
      </c>
      <c r="Q28" s="8">
        <f>('recovery rate'!AD28/'recovery rate'!AC28)-1</f>
        <v>0.11172084283426642</v>
      </c>
      <c r="R28" s="8">
        <f>('recovery rate'!AE28/'recovery rate'!AD28)-1</f>
        <v>-0.41485917886088652</v>
      </c>
      <c r="S28" s="8">
        <f>('recovery rate'!AF28/'recovery rate'!AE28)-1</f>
        <v>0.19679810714691581</v>
      </c>
      <c r="T28" s="8">
        <f>('recovery rate'!AG28/'recovery rate'!AF28)-1</f>
        <v>-7.7300271892784655E-2</v>
      </c>
    </row>
    <row r="29" spans="1:20" ht="15" customHeight="1" x14ac:dyDescent="0.25">
      <c r="A29" s="3">
        <v>26</v>
      </c>
      <c r="B29" s="7"/>
      <c r="C29" s="7"/>
      <c r="D29" s="8">
        <f>('recovery rate'!Q29/'recovery rate'!P29)-1</f>
        <v>-8.7372947066030382E-2</v>
      </c>
      <c r="E29" s="8">
        <f>('recovery rate'!R29/'recovery rate'!Q29)-1</f>
        <v>2.3660345817141826E-2</v>
      </c>
      <c r="F29" s="8">
        <f>('recovery rate'!S29/'recovery rate'!R29)-1</f>
        <v>-0.13122368842361309</v>
      </c>
      <c r="G29" s="8">
        <f>('recovery rate'!T29/'recovery rate'!S29)-1</f>
        <v>0.1783247386844331</v>
      </c>
      <c r="H29" s="8">
        <f>('recovery rate'!U29/'recovery rate'!T29)-1</f>
        <v>-0.19487381295452511</v>
      </c>
      <c r="I29" s="8">
        <f>('recovery rate'!V29/'recovery rate'!U29)-1</f>
        <v>1.4405686406827156E-2</v>
      </c>
      <c r="J29" s="8">
        <f>('recovery rate'!W29/'recovery rate'!V29)-1</f>
        <v>0.25905155777247235</v>
      </c>
      <c r="K29" s="8">
        <f>('recovery rate'!X29/'recovery rate'!W29)-1</f>
        <v>-0.29946255959514678</v>
      </c>
      <c r="L29" s="8">
        <f>('recovery rate'!Y29/'recovery rate'!X29)-1</f>
        <v>-7.957897662825697E-2</v>
      </c>
      <c r="M29" s="8">
        <f>('recovery rate'!Z29/'recovery rate'!Y29)-1</f>
        <v>0.25242983204441538</v>
      </c>
      <c r="N29" s="8">
        <f>('recovery rate'!AA29/'recovery rate'!Z29)-1</f>
        <v>0.23730633654913458</v>
      </c>
      <c r="O29" s="8">
        <f>('recovery rate'!AB29/'recovery rate'!AA29)-1</f>
        <v>-0.20001985446534143</v>
      </c>
      <c r="P29" s="8">
        <f>('recovery rate'!AC29/'recovery rate'!AB29)-1</f>
        <v>2.2088662784614188E-2</v>
      </c>
      <c r="Q29" s="8">
        <f>('recovery rate'!AD29/'recovery rate'!AC29)-1</f>
        <v>-3.5081794442232361E-2</v>
      </c>
      <c r="R29" s="8">
        <f>('recovery rate'!AE29/'recovery rate'!AD29)-1</f>
        <v>-0.26630275251826774</v>
      </c>
      <c r="S29" s="8">
        <f>('recovery rate'!AF29/'recovery rate'!AE29)-1</f>
        <v>5.588242206779892E-2</v>
      </c>
      <c r="T29" s="8">
        <f>('recovery rate'!AG29/'recovery rate'!AF29)-1</f>
        <v>-0.2613655863451736</v>
      </c>
    </row>
    <row r="30" spans="1:20" ht="15" customHeight="1" x14ac:dyDescent="0.25">
      <c r="A30" s="3">
        <v>27</v>
      </c>
      <c r="B30" s="7"/>
      <c r="C30" s="7"/>
      <c r="D30" s="8">
        <f>('recovery rate'!Q30/'recovery rate'!P30)-1</f>
        <v>-4.0546178310901571E-2</v>
      </c>
      <c r="E30" s="8">
        <f>('recovery rate'!R30/'recovery rate'!Q30)-1</f>
        <v>8.8228263481107794E-2</v>
      </c>
      <c r="F30" s="8">
        <f>('recovery rate'!S30/'recovery rate'!R30)-1</f>
        <v>-9.520313545081982E-2</v>
      </c>
      <c r="G30" s="8">
        <f>('recovery rate'!T30/'recovery rate'!S30)-1</f>
        <v>0.21173877036846966</v>
      </c>
      <c r="H30" s="8">
        <f>('recovery rate'!U30/'recovery rate'!T30)-1</f>
        <v>-5.6138353569296195E-2</v>
      </c>
      <c r="I30" s="8">
        <f>('recovery rate'!V30/'recovery rate'!U30)-1</f>
        <v>-2.0624554854229427E-2</v>
      </c>
      <c r="J30" s="8">
        <f>('recovery rate'!W30/'recovery rate'!V30)-1</f>
        <v>2.4179162061698456E-2</v>
      </c>
      <c r="K30" s="8">
        <f>('recovery rate'!X30/'recovery rate'!W30)-1</f>
        <v>-6.0514985446876501E-2</v>
      </c>
      <c r="L30" s="8">
        <f>('recovery rate'!Y30/'recovery rate'!X30)-1</f>
        <v>-0.16182833811654562</v>
      </c>
      <c r="M30" s="8">
        <f>('recovery rate'!Z30/'recovery rate'!Y30)-1</f>
        <v>0.20078433378217353</v>
      </c>
      <c r="N30" s="8">
        <f>('recovery rate'!AA30/'recovery rate'!Z30)-1</f>
        <v>6.6251899273826131E-2</v>
      </c>
      <c r="O30" s="8">
        <f>('recovery rate'!AB30/'recovery rate'!AA30)-1</f>
        <v>-2.0801611294659406E-2</v>
      </c>
      <c r="P30" s="8">
        <f>('recovery rate'!AC30/'recovery rate'!AB30)-1</f>
        <v>-2.2655817409826584E-2</v>
      </c>
      <c r="Q30" s="8">
        <f>('recovery rate'!AD30/'recovery rate'!AC30)-1</f>
        <v>-9.216632881641762E-3</v>
      </c>
      <c r="R30" s="8">
        <f>('recovery rate'!AE30/'recovery rate'!AD30)-1</f>
        <v>-0.25518863222229948</v>
      </c>
      <c r="S30" s="8">
        <f>('recovery rate'!AF30/'recovery rate'!AE30)-1</f>
        <v>5.6453254557852661E-2</v>
      </c>
      <c r="T30" s="8">
        <f>('recovery rate'!AG30/'recovery rate'!AF30)-1</f>
        <v>-0.2822964673830074</v>
      </c>
    </row>
    <row r="31" spans="1:20" ht="15" customHeight="1" x14ac:dyDescent="0.25">
      <c r="A31" s="3">
        <v>28</v>
      </c>
      <c r="B31" s="7"/>
      <c r="C31" s="7"/>
      <c r="D31" s="8">
        <f>('recovery rate'!Q31/'recovery rate'!P31)-1</f>
        <v>5.235795582921865E-2</v>
      </c>
      <c r="E31" s="8">
        <f>('recovery rate'!R31/'recovery rate'!Q31)-1</f>
        <v>3.8589873070806746E-3</v>
      </c>
      <c r="F31" s="8">
        <f>('recovery rate'!S31/'recovery rate'!R31)-1</f>
        <v>-8.9314681805068741E-2</v>
      </c>
      <c r="G31" s="8">
        <f>('recovery rate'!T31/'recovery rate'!S31)-1</f>
        <v>8.6727689791632701E-2</v>
      </c>
      <c r="H31" s="8">
        <f>('recovery rate'!U31/'recovery rate'!T31)-1</f>
        <v>-0.13805774309552465</v>
      </c>
      <c r="I31" s="8">
        <f>('recovery rate'!V31/'recovery rate'!U31)-1</f>
        <v>-9.928006633044606E-3</v>
      </c>
      <c r="J31" s="8">
        <f>('recovery rate'!W31/'recovery rate'!V31)-1</f>
        <v>0.10343429212696775</v>
      </c>
      <c r="K31" s="8">
        <f>('recovery rate'!X31/'recovery rate'!W31)-1</f>
        <v>-0.16342523173948187</v>
      </c>
      <c r="L31" s="8">
        <f>('recovery rate'!Y31/'recovery rate'!X31)-1</f>
        <v>-8.4551421851556174E-2</v>
      </c>
      <c r="M31" s="8">
        <f>('recovery rate'!Z31/'recovery rate'!Y31)-1</f>
        <v>0.26830742341355163</v>
      </c>
      <c r="N31" s="8">
        <f>('recovery rate'!AA31/'recovery rate'!Z31)-1</f>
        <v>0.28447491566562055</v>
      </c>
      <c r="O31" s="8">
        <f>('recovery rate'!AB31/'recovery rate'!AA31)-1</f>
        <v>-0.17928861266186613</v>
      </c>
      <c r="P31" s="8">
        <f>('recovery rate'!AC31/'recovery rate'!AB31)-1</f>
        <v>-2.666001303493426E-2</v>
      </c>
      <c r="Q31" s="8">
        <f>('recovery rate'!AD31/'recovery rate'!AC31)-1</f>
        <v>7.1973450467080813E-2</v>
      </c>
      <c r="R31" s="8">
        <f>('recovery rate'!AE31/'recovery rate'!AD31)-1</f>
        <v>-0.13592887255317676</v>
      </c>
      <c r="S31" s="8">
        <f>('recovery rate'!AF31/'recovery rate'!AE31)-1</f>
        <v>6.4182984364112849E-2</v>
      </c>
      <c r="T31" s="8">
        <f>('recovery rate'!AG31/'recovery rate'!AF31)-1</f>
        <v>-0.17430212919060528</v>
      </c>
    </row>
    <row r="32" spans="1:20" ht="15" customHeight="1" x14ac:dyDescent="0.25">
      <c r="A32" s="3">
        <v>29</v>
      </c>
      <c r="B32" s="7"/>
      <c r="C32" s="7"/>
      <c r="D32" s="8">
        <f>('recovery rate'!Q32/'recovery rate'!P32)-1</f>
        <v>5.6608218009985833E-3</v>
      </c>
      <c r="E32" s="8">
        <f>('recovery rate'!R32/'recovery rate'!Q32)-1</f>
        <v>-3.3353066635822382E-2</v>
      </c>
      <c r="F32" s="8">
        <f>('recovery rate'!S32/'recovery rate'!R32)-1</f>
        <v>-4.723935378396027E-2</v>
      </c>
      <c r="G32" s="8">
        <f>('recovery rate'!T32/'recovery rate'!S32)-1</f>
        <v>0.12633809638280802</v>
      </c>
      <c r="H32" s="8">
        <f>('recovery rate'!U32/'recovery rate'!T32)-1</f>
        <v>-6.9520250452577148E-2</v>
      </c>
      <c r="I32" s="8">
        <f>('recovery rate'!V32/'recovery rate'!U32)-1</f>
        <v>-7.6483289081812122E-2</v>
      </c>
      <c r="J32" s="8">
        <f>('recovery rate'!W32/'recovery rate'!V32)-1</f>
        <v>-0.14580001467243797</v>
      </c>
      <c r="K32" s="8">
        <f>('recovery rate'!X32/'recovery rate'!W32)-1</f>
        <v>-2.2565588035580175E-3</v>
      </c>
      <c r="L32" s="8">
        <f>('recovery rate'!Y32/'recovery rate'!X32)-1</f>
        <v>1.636370172751489E-2</v>
      </c>
      <c r="M32" s="8">
        <f>('recovery rate'!Z32/'recovery rate'!Y32)-1</f>
        <v>0.15389842519330954</v>
      </c>
      <c r="N32" s="8">
        <f>('recovery rate'!AA32/'recovery rate'!Z32)-1</f>
        <v>0.35373103678516893</v>
      </c>
      <c r="O32" s="8">
        <f>('recovery rate'!AB32/'recovery rate'!AA32)-1</f>
        <v>-0.20456684789142754</v>
      </c>
      <c r="P32" s="8">
        <f>('recovery rate'!AC32/'recovery rate'!AB32)-1</f>
        <v>-0.11864004640383552</v>
      </c>
      <c r="Q32" s="8">
        <f>('recovery rate'!AD32/'recovery rate'!AC32)-1</f>
        <v>0.10231944193700193</v>
      </c>
      <c r="R32" s="8">
        <f>('recovery rate'!AE32/'recovery rate'!AD32)-1</f>
        <v>-0.37150941096107792</v>
      </c>
      <c r="S32" s="8">
        <f>('recovery rate'!AF32/'recovery rate'!AE32)-1</f>
        <v>1.0074706817420065E-3</v>
      </c>
      <c r="T32" s="8">
        <f>('recovery rate'!AG32/'recovery rate'!AF32)-1</f>
        <v>-0.17448232903173033</v>
      </c>
    </row>
    <row r="33" spans="1:21" ht="15" customHeight="1" x14ac:dyDescent="0.25">
      <c r="A33" s="3">
        <v>30</v>
      </c>
      <c r="B33" s="7"/>
      <c r="C33" s="7"/>
      <c r="D33" s="8">
        <f>('recovery rate'!Q33/'recovery rate'!P33)-1</f>
        <v>-3.5064893321675727E-3</v>
      </c>
      <c r="E33" s="8">
        <f>('recovery rate'!R33/'recovery rate'!Q33)-1</f>
        <v>9.7445070720154403E-2</v>
      </c>
      <c r="F33" s="8">
        <f>('recovery rate'!S33/'recovery rate'!R33)-1</f>
        <v>-0.16118024799210573</v>
      </c>
      <c r="G33" s="8">
        <f>('recovery rate'!T33/'recovery rate'!S33)-1</f>
        <v>0.4471435315930552</v>
      </c>
      <c r="H33" s="8">
        <f>('recovery rate'!U33/'recovery rate'!T33)-1</f>
        <v>-0.26280118294139621</v>
      </c>
      <c r="I33" s="8">
        <f>('recovery rate'!V33/'recovery rate'!U33)-1</f>
        <v>-4.3077070237190429E-2</v>
      </c>
      <c r="J33" s="8">
        <f>('recovery rate'!W33/'recovery rate'!V33)-1</f>
        <v>0.14060728511021647</v>
      </c>
      <c r="K33" s="8">
        <f>('recovery rate'!X33/'recovery rate'!W33)-1</f>
        <v>-0.23913991622833219</v>
      </c>
      <c r="L33" s="8">
        <f>('recovery rate'!Y33/'recovery rate'!X33)-1</f>
        <v>-0.11547044067723577</v>
      </c>
      <c r="M33" s="8">
        <f>('recovery rate'!Z33/'recovery rate'!Y33)-1</f>
        <v>0.28575401017875146</v>
      </c>
      <c r="N33" s="8">
        <f>('recovery rate'!AA33/'recovery rate'!Z33)-1</f>
        <v>-8.4434649028470088E-2</v>
      </c>
      <c r="O33" s="8">
        <f>('recovery rate'!AB33/'recovery rate'!AA33)-1</f>
        <v>0.19376695814645672</v>
      </c>
      <c r="P33" s="8">
        <f>('recovery rate'!AC33/'recovery rate'!AB33)-1</f>
        <v>-1.2385627074831596E-2</v>
      </c>
      <c r="Q33" s="8">
        <f>('recovery rate'!AD33/'recovery rate'!AC33)-1</f>
        <v>5.1312946108569957E-2</v>
      </c>
      <c r="R33" s="8">
        <f>('recovery rate'!AE33/'recovery rate'!AD33)-1</f>
        <v>-0.2686262512963381</v>
      </c>
      <c r="S33" s="8">
        <f>('recovery rate'!AF33/'recovery rate'!AE33)-1</f>
        <v>0.3466268627734661</v>
      </c>
      <c r="T33" s="8">
        <f>('recovery rate'!AG33/'recovery rate'!AF33)-1</f>
        <v>-0.39751215680820018</v>
      </c>
    </row>
    <row r="34" spans="1:21" ht="15" customHeight="1" x14ac:dyDescent="0.25">
      <c r="A34" s="3">
        <v>31</v>
      </c>
      <c r="B34" s="7"/>
      <c r="C34" s="7"/>
      <c r="D34" s="8">
        <f>('recovery rate'!Q34/'recovery rate'!P34)-1</f>
        <v>-4.7620208297707078E-2</v>
      </c>
      <c r="E34" s="8">
        <f>('recovery rate'!R34/'recovery rate'!Q34)-1</f>
        <v>0.1728081094811913</v>
      </c>
      <c r="F34" s="8">
        <f>('recovery rate'!S34/'recovery rate'!R34)-1</f>
        <v>-0.18263700692198936</v>
      </c>
      <c r="G34" s="8">
        <f>('recovery rate'!T34/'recovery rate'!S34)-1</f>
        <v>0.35939553167922988</v>
      </c>
      <c r="H34" s="8">
        <f>('recovery rate'!U34/'recovery rate'!T34)-1</f>
        <v>-0.13497094187865166</v>
      </c>
      <c r="I34" s="8">
        <f>('recovery rate'!V34/'recovery rate'!U34)-1</f>
        <v>-4.4924727914390172E-2</v>
      </c>
      <c r="J34" s="8">
        <f>('recovery rate'!W34/'recovery rate'!V34)-1</f>
        <v>0.16127270930517756</v>
      </c>
      <c r="K34" s="8">
        <f>('recovery rate'!X34/'recovery rate'!W34)-1</f>
        <v>-0.14436816228378302</v>
      </c>
      <c r="L34" s="8">
        <f>('recovery rate'!Y34/'recovery rate'!X34)-1</f>
        <v>-0.15000453846491468</v>
      </c>
      <c r="M34" s="8">
        <f>('recovery rate'!Z34/'recovery rate'!Y34)-1</f>
        <v>0.17504770135979197</v>
      </c>
      <c r="N34" s="8">
        <f>('recovery rate'!AA34/'recovery rate'!Z34)-1</f>
        <v>-5.4292327000866503E-2</v>
      </c>
      <c r="O34" s="8">
        <f>('recovery rate'!AB34/'recovery rate'!AA34)-1</f>
        <v>0.17109973414514346</v>
      </c>
      <c r="P34" s="8">
        <f>('recovery rate'!AC34/'recovery rate'!AB34)-1</f>
        <v>-7.1960960915494754E-2</v>
      </c>
      <c r="Q34" s="8">
        <f>('recovery rate'!AD34/'recovery rate'!AC34)-1</f>
        <v>0.12114645467231488</v>
      </c>
      <c r="R34" s="8">
        <f>('recovery rate'!AE34/'recovery rate'!AD34)-1</f>
        <v>-0.14859241230254217</v>
      </c>
      <c r="S34" s="8">
        <f>('recovery rate'!AF34/'recovery rate'!AE34)-1</f>
        <v>0.32367207113434637</v>
      </c>
      <c r="T34" s="8">
        <f>('recovery rate'!AG34/'recovery rate'!AF34)-1</f>
        <v>-0.28800888464956775</v>
      </c>
    </row>
    <row r="35" spans="1:21" ht="15" customHeight="1" x14ac:dyDescent="0.25">
      <c r="A35" s="3">
        <v>32</v>
      </c>
      <c r="B35" s="7"/>
      <c r="C35" s="7"/>
      <c r="D35" s="8">
        <f>('recovery rate'!Q35/'recovery rate'!P35)-1</f>
        <v>-1.4531724037847193E-2</v>
      </c>
      <c r="E35" s="8">
        <f>('recovery rate'!R35/'recovery rate'!Q35)-1</f>
        <v>6.2519086881961616E-2</v>
      </c>
      <c r="F35" s="8">
        <f>('recovery rate'!S35/'recovery rate'!R35)-1</f>
        <v>-0.20761065895840392</v>
      </c>
      <c r="G35" s="8">
        <f>('recovery rate'!T35/'recovery rate'!S35)-1</f>
        <v>0.35304576962232059</v>
      </c>
      <c r="H35" s="8">
        <f>('recovery rate'!U35/'recovery rate'!T35)-1</f>
        <v>-9.8893187805353389E-2</v>
      </c>
      <c r="I35" s="8">
        <f>('recovery rate'!V35/'recovery rate'!U35)-1</f>
        <v>-0.10799452068108095</v>
      </c>
      <c r="J35" s="8">
        <f>('recovery rate'!W35/'recovery rate'!V35)-1</f>
        <v>1.2873135397389817</v>
      </c>
      <c r="K35" s="8">
        <f>('recovery rate'!X35/'recovery rate'!W35)-1</f>
        <v>-0.61888434831721983</v>
      </c>
      <c r="L35" s="8">
        <f>('recovery rate'!Y35/'recovery rate'!X35)-1</f>
        <v>-0.18461114945165891</v>
      </c>
      <c r="M35" s="8">
        <f>('recovery rate'!Z35/'recovery rate'!Y35)-1</f>
        <v>0.19682783323053221</v>
      </c>
      <c r="N35" s="8">
        <f>('recovery rate'!AA35/'recovery rate'!Z35)-1</f>
        <v>0.33710070071316478</v>
      </c>
      <c r="O35" s="8">
        <f>('recovery rate'!AB35/'recovery rate'!AA35)-1</f>
        <v>7.5961433949648161E-2</v>
      </c>
      <c r="P35" s="8">
        <f>('recovery rate'!AC35/'recovery rate'!AB35)-1</f>
        <v>1.70752303603805E-2</v>
      </c>
      <c r="Q35" s="8">
        <f>('recovery rate'!AD35/'recovery rate'!AC35)-1</f>
        <v>-0.17581640831028134</v>
      </c>
      <c r="R35" s="8">
        <f>('recovery rate'!AE35/'recovery rate'!AD35)-1</f>
        <v>-0.27939747661682846</v>
      </c>
      <c r="S35" s="8">
        <f>('recovery rate'!AF35/'recovery rate'!AE35)-1</f>
        <v>-1.811033586155264E-2</v>
      </c>
      <c r="T35" s="8">
        <f>('recovery rate'!AG35/'recovery rate'!AF35)-1</f>
        <v>-0.42360462942148047</v>
      </c>
    </row>
    <row r="36" spans="1:21" ht="15" customHeight="1" x14ac:dyDescent="0.25">
      <c r="A36" s="3">
        <v>33</v>
      </c>
      <c r="B36" s="7"/>
      <c r="C36" s="7"/>
      <c r="D36" s="8">
        <f>('recovery rate'!Q36/'recovery rate'!P36)-1</f>
        <v>-4.6201703044385201E-2</v>
      </c>
      <c r="E36" s="8">
        <f>('recovery rate'!R36/'recovery rate'!Q36)-1</f>
        <v>-7.3447659765753071E-2</v>
      </c>
      <c r="F36" s="8">
        <f>('recovery rate'!S36/'recovery rate'!R36)-1</f>
        <v>-0.15788160037876353</v>
      </c>
      <c r="G36" s="8">
        <f>('recovery rate'!T36/'recovery rate'!S36)-1</f>
        <v>0.25881284972384488</v>
      </c>
      <c r="H36" s="8">
        <f>('recovery rate'!U36/'recovery rate'!T36)-1</f>
        <v>-0.16862396508656508</v>
      </c>
      <c r="I36" s="8">
        <f>('recovery rate'!V36/'recovery rate'!U36)-1</f>
        <v>-3.3183167642562572E-2</v>
      </c>
      <c r="J36" s="8">
        <f>('recovery rate'!W36/'recovery rate'!V36)-1</f>
        <v>0.19699191138147798</v>
      </c>
      <c r="K36" s="8">
        <f>('recovery rate'!X36/'recovery rate'!W36)-1</f>
        <v>-0.11659866650172634</v>
      </c>
      <c r="L36" s="8">
        <f>('recovery rate'!Y36/'recovery rate'!X36)-1</f>
        <v>-0.12907155575637907</v>
      </c>
      <c r="M36" s="8">
        <f>('recovery rate'!Z36/'recovery rate'!Y36)-1</f>
        <v>9.9264009082842275E-2</v>
      </c>
      <c r="N36" s="8">
        <f>('recovery rate'!AA36/'recovery rate'!Z36)-1</f>
        <v>-2.5484091357077188E-2</v>
      </c>
      <c r="O36" s="8">
        <f>('recovery rate'!AB36/'recovery rate'!AA36)-1</f>
        <v>1.1206357276613454E-2</v>
      </c>
      <c r="P36" s="8">
        <f>('recovery rate'!AC36/'recovery rate'!AB36)-1</f>
        <v>0.25061961060334026</v>
      </c>
      <c r="Q36" s="8">
        <f>('recovery rate'!AD36/'recovery rate'!AC36)-1</f>
        <v>4.6157034699381372E-2</v>
      </c>
      <c r="R36" s="8">
        <f>('recovery rate'!AE36/'recovery rate'!AD36)-1</f>
        <v>-0.13028652034153287</v>
      </c>
      <c r="S36" s="8">
        <f>('recovery rate'!AF36/'recovery rate'!AE36)-1</f>
        <v>1.1592438424192109E-2</v>
      </c>
      <c r="T36" s="8">
        <f>('recovery rate'!AG36/'recovery rate'!AF36)-1</f>
        <v>-0.23944970333088755</v>
      </c>
    </row>
    <row r="37" spans="1:21" ht="15" customHeight="1" x14ac:dyDescent="0.25">
      <c r="A37" s="3">
        <v>34</v>
      </c>
      <c r="B37" s="7"/>
      <c r="C37" s="7"/>
      <c r="D37" s="8">
        <f>('recovery rate'!Q37/'recovery rate'!P37)-1</f>
        <v>2.3786953192539428E-4</v>
      </c>
      <c r="E37" s="8">
        <f>('recovery rate'!R37/'recovery rate'!Q37)-1</f>
        <v>-3.1667427636496104E-2</v>
      </c>
      <c r="F37" s="8">
        <f>('recovery rate'!S37/'recovery rate'!R37)-1</f>
        <v>-0.19812196251333758</v>
      </c>
      <c r="G37" s="8">
        <f>('recovery rate'!T37/'recovery rate'!S37)-1</f>
        <v>0.19254391675672688</v>
      </c>
      <c r="H37" s="8">
        <f>('recovery rate'!U37/'recovery rate'!T37)-1</f>
        <v>-2.4348420960852657E-2</v>
      </c>
      <c r="I37" s="8">
        <f>('recovery rate'!V37/'recovery rate'!U37)-1</f>
        <v>-0.11764558228837296</v>
      </c>
      <c r="J37" s="8">
        <f>('recovery rate'!W37/'recovery rate'!V37)-1</f>
        <v>0.26984457213550961</v>
      </c>
      <c r="K37" s="8">
        <f>('recovery rate'!X37/'recovery rate'!W37)-1</f>
        <v>-0.18232835537020564</v>
      </c>
      <c r="L37" s="8">
        <f>('recovery rate'!Y37/'recovery rate'!X37)-1</f>
        <v>-0.13662413931085438</v>
      </c>
      <c r="M37" s="8">
        <f>('recovery rate'!Z37/'recovery rate'!Y37)-1</f>
        <v>0.29956314815825524</v>
      </c>
      <c r="N37" s="8">
        <f>('recovery rate'!AA37/'recovery rate'!Z37)-1</f>
        <v>0.23031000421986092</v>
      </c>
      <c r="O37" s="8">
        <f>('recovery rate'!AB37/'recovery rate'!AA37)-1</f>
        <v>-0.18873092369316147</v>
      </c>
      <c r="P37" s="8">
        <f>('recovery rate'!AC37/'recovery rate'!AB37)-1</f>
        <v>2.4146731182837833E-2</v>
      </c>
      <c r="Q37" s="8">
        <f>('recovery rate'!AD37/'recovery rate'!AC37)-1</f>
        <v>-6.4420409362210052E-2</v>
      </c>
      <c r="R37" s="8">
        <f>('recovery rate'!AE37/'recovery rate'!AD37)-1</f>
        <v>-0.24301226588280911</v>
      </c>
      <c r="S37" s="8">
        <f>('recovery rate'!AF37/'recovery rate'!AE37)-1</f>
        <v>0.15461835505042432</v>
      </c>
      <c r="T37" s="8">
        <f>('recovery rate'!AG37/'recovery rate'!AF37)-1</f>
        <v>-0.39341717963030853</v>
      </c>
    </row>
    <row r="38" spans="1:21" ht="15" customHeight="1" x14ac:dyDescent="0.25">
      <c r="A38" s="3">
        <v>35</v>
      </c>
      <c r="B38" s="7"/>
      <c r="C38" s="7"/>
      <c r="D38" s="8">
        <f>('recovery rate'!Q38/'recovery rate'!P38)-1</f>
        <v>-6.4613934735990641E-2</v>
      </c>
      <c r="E38" s="8">
        <f>('recovery rate'!R38/'recovery rate'!Q38)-1</f>
        <v>5.0734504245733003E-3</v>
      </c>
      <c r="F38" s="8">
        <f>('recovery rate'!S38/'recovery rate'!R38)-1</f>
        <v>-4.3583170510537506E-2</v>
      </c>
      <c r="G38" s="8">
        <f>('recovery rate'!T38/'recovery rate'!S38)-1</f>
        <v>0.111043853241926</v>
      </c>
      <c r="H38" s="8">
        <f>('recovery rate'!U38/'recovery rate'!T38)-1</f>
        <v>-0.17210100553164953</v>
      </c>
      <c r="I38" s="8">
        <f>('recovery rate'!V38/'recovery rate'!U38)-1</f>
        <v>-4.3164824458440387E-2</v>
      </c>
      <c r="J38" s="8">
        <f>('recovery rate'!W38/'recovery rate'!V38)-1</f>
        <v>-4.8857852084526976E-2</v>
      </c>
      <c r="K38" s="8">
        <f>('recovery rate'!X38/'recovery rate'!W38)-1</f>
        <v>4.4046684854803786E-4</v>
      </c>
      <c r="L38" s="8">
        <f>('recovery rate'!Y38/'recovery rate'!X38)-1</f>
        <v>-5.3255111050966586E-2</v>
      </c>
      <c r="M38" s="8">
        <f>('recovery rate'!Z38/'recovery rate'!Y38)-1</f>
        <v>0.1680441652608109</v>
      </c>
      <c r="N38" s="8">
        <f>('recovery rate'!AA38/'recovery rate'!Z38)-1</f>
        <v>0.55862729514627252</v>
      </c>
      <c r="O38" s="8">
        <f>('recovery rate'!AB38/'recovery rate'!AA38)-1</f>
        <v>-0.2959689630971466</v>
      </c>
      <c r="P38" s="8">
        <f>('recovery rate'!AC38/'recovery rate'!AB38)-1</f>
        <v>5.9844292198683702E-2</v>
      </c>
      <c r="Q38" s="8">
        <f>('recovery rate'!AD38/'recovery rate'!AC38)-1</f>
        <v>-5.7218311738462813E-2</v>
      </c>
      <c r="R38" s="8">
        <f>('recovery rate'!AE38/'recovery rate'!AD38)-1</f>
        <v>-0.34665023657025029</v>
      </c>
      <c r="S38" s="8">
        <f>('recovery rate'!AF38/'recovery rate'!AE38)-1</f>
        <v>0.17921156063043431</v>
      </c>
      <c r="T38" s="8">
        <f>('recovery rate'!AG38/'recovery rate'!AF38)-1</f>
        <v>-0.22997313285412424</v>
      </c>
    </row>
    <row r="39" spans="1:21" ht="15" customHeight="1" x14ac:dyDescent="0.25">
      <c r="A39" s="3" t="s">
        <v>1</v>
      </c>
      <c r="B39" s="7"/>
      <c r="C39" s="7"/>
      <c r="D39" s="8">
        <f>('recovery rate'!Q39/'recovery rate'!P39)-1</f>
        <v>-5.5180146762333626E-2</v>
      </c>
      <c r="E39" s="8">
        <f>('recovery rate'!R39/'recovery rate'!Q39)-1</f>
        <v>7.0501392013143649E-2</v>
      </c>
      <c r="F39" s="8">
        <f>('recovery rate'!S39/'recovery rate'!R39)-1</f>
        <v>-0.14564501343116021</v>
      </c>
      <c r="G39" s="8">
        <f>('recovery rate'!T39/'recovery rate'!S39)-1</f>
        <v>0.27315201006179102</v>
      </c>
      <c r="H39" s="8">
        <f>('recovery rate'!U39/'recovery rate'!T39)-1</f>
        <v>-0.13891436362090603</v>
      </c>
      <c r="I39" s="8">
        <f>('recovery rate'!V39/'recovery rate'!U39)-1</f>
        <v>-5.7994488627175489E-2</v>
      </c>
      <c r="J39" s="8">
        <f>('recovery rate'!W39/'recovery rate'!V39)-1</f>
        <v>0.11208756192819735</v>
      </c>
      <c r="K39" s="8">
        <f>('recovery rate'!X39/'recovery rate'!W39)-1</f>
        <v>-0.1362605097871481</v>
      </c>
      <c r="L39" s="8">
        <f>('recovery rate'!Y39/'recovery rate'!X39)-1</f>
        <v>-9.05215464573218E-2</v>
      </c>
      <c r="M39" s="8">
        <f>('recovery rate'!Z39/'recovery rate'!Y39)-1</f>
        <v>0.17493506879643084</v>
      </c>
      <c r="N39" s="8">
        <f>('recovery rate'!AA39/'recovery rate'!Z39)-1</f>
        <v>1.945782227145787E-2</v>
      </c>
      <c r="O39" s="8">
        <f>('recovery rate'!AB39/'recovery rate'!AA39)-1</f>
        <v>-2.225850126041462E-2</v>
      </c>
      <c r="P39" s="8">
        <f>('recovery rate'!AC39/'recovery rate'!AB39)-1</f>
        <v>-5.9939827233315812E-2</v>
      </c>
      <c r="Q39" s="8">
        <f>('recovery rate'!AD39/'recovery rate'!AC39)-1</f>
        <v>5.7499733268104203E-2</v>
      </c>
      <c r="R39" s="8">
        <f>('recovery rate'!AE39/'recovery rate'!AD39)-1</f>
        <v>-0.31510627399244651</v>
      </c>
      <c r="S39" s="8">
        <f>('recovery rate'!AF39/'recovery rate'!AE39)-1</f>
        <v>0.22515889622749308</v>
      </c>
      <c r="T39" s="8">
        <f>('recovery rate'!AG39/'recovery rate'!AF39)-1</f>
        <v>-0.28115450184448854</v>
      </c>
      <c r="U39" s="8">
        <f>('recovery rate'!AF39/'recovery rate'!AE39)-1</f>
        <v>0.22515889622749308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Q39"/>
  <sheetViews>
    <sheetView workbookViewId="0">
      <selection activeCell="H42" sqref="H42"/>
    </sheetView>
  </sheetViews>
  <sheetFormatPr defaultColWidth="15.140625" defaultRowHeight="15" customHeight="1" x14ac:dyDescent="0.25"/>
  <cols>
    <col min="1" max="26" width="7.5703125" customWidth="1"/>
  </cols>
  <sheetData>
    <row r="2" spans="1:17" ht="15" customHeight="1" x14ac:dyDescent="0.25">
      <c r="B2" t="s">
        <v>22</v>
      </c>
      <c r="C2" t="s">
        <v>23</v>
      </c>
      <c r="Q2" s="3"/>
    </row>
    <row r="3" spans="1:17" ht="15" customHeight="1" x14ac:dyDescent="0.25">
      <c r="B3">
        <v>2014</v>
      </c>
      <c r="C3">
        <v>2014</v>
      </c>
      <c r="D3" s="3">
        <v>2013</v>
      </c>
      <c r="P3" t="s">
        <v>24</v>
      </c>
      <c r="Q3" s="7">
        <v>0.54214736789942986</v>
      </c>
    </row>
    <row r="4" spans="1:17" ht="15" customHeight="1" x14ac:dyDescent="0.25">
      <c r="A4">
        <v>1</v>
      </c>
      <c r="B4">
        <v>0.21916792769355964</v>
      </c>
      <c r="C4">
        <v>1.9639957885773791</v>
      </c>
      <c r="D4" s="7">
        <v>1.610931311400962</v>
      </c>
      <c r="P4">
        <v>0.31882530316966906</v>
      </c>
      <c r="Q4" s="7">
        <v>0.78572867503165644</v>
      </c>
    </row>
    <row r="5" spans="1:17" ht="15" customHeight="1" x14ac:dyDescent="0.25">
      <c r="A5">
        <v>2</v>
      </c>
      <c r="B5">
        <v>0.22772465614508342</v>
      </c>
      <c r="C5">
        <v>1.9551903796710697</v>
      </c>
      <c r="D5" s="7">
        <v>1.5925316559253166</v>
      </c>
      <c r="P5">
        <v>0.30151797167270078</v>
      </c>
      <c r="Q5" s="7">
        <v>0.79598348786077899</v>
      </c>
    </row>
    <row r="6" spans="1:17" ht="15" customHeight="1" x14ac:dyDescent="0.25">
      <c r="A6">
        <v>3</v>
      </c>
      <c r="B6">
        <v>0.23063568276634849</v>
      </c>
      <c r="C6">
        <v>1.6434804754216716</v>
      </c>
      <c r="D6" s="7">
        <v>1.3354727954314543</v>
      </c>
      <c r="P6">
        <v>0.29803451052438423</v>
      </c>
      <c r="Q6" s="7">
        <v>0.81102063685377712</v>
      </c>
    </row>
    <row r="7" spans="1:17" ht="15" customHeight="1" x14ac:dyDescent="0.25">
      <c r="A7">
        <v>4</v>
      </c>
      <c r="B7">
        <v>0.30560567248585224</v>
      </c>
      <c r="C7">
        <v>1.2833697306597842</v>
      </c>
      <c r="D7" s="7">
        <v>0.98296886855299026</v>
      </c>
      <c r="P7">
        <v>0.28646103359825781</v>
      </c>
      <c r="Q7" s="7">
        <v>0.83255351336159855</v>
      </c>
    </row>
    <row r="8" spans="1:17" ht="15" customHeight="1" x14ac:dyDescent="0.25">
      <c r="A8">
        <v>5</v>
      </c>
      <c r="B8">
        <v>0.31882530316966906</v>
      </c>
      <c r="C8">
        <v>1.0362388580577266</v>
      </c>
      <c r="D8" s="7">
        <v>0.78572867503165644</v>
      </c>
      <c r="P8">
        <v>0.10863832244717453</v>
      </c>
      <c r="Q8" s="7">
        <v>0.83770072753490199</v>
      </c>
    </row>
    <row r="9" spans="1:17" ht="15" customHeight="1" x14ac:dyDescent="0.25">
      <c r="A9">
        <v>6</v>
      </c>
      <c r="B9">
        <v>0.26202873938742188</v>
      </c>
      <c r="C9">
        <v>1.7930678259746688</v>
      </c>
      <c r="D9" s="7">
        <v>1.4207820868207874</v>
      </c>
      <c r="P9">
        <v>0.33198893431959009</v>
      </c>
      <c r="Q9" s="7">
        <v>0.87690136851272993</v>
      </c>
    </row>
    <row r="10" spans="1:17" ht="15" customHeight="1" x14ac:dyDescent="0.25">
      <c r="A10">
        <v>7</v>
      </c>
      <c r="B10">
        <v>0.24225009441778522</v>
      </c>
      <c r="C10">
        <v>1.8058739881509602</v>
      </c>
      <c r="D10" s="7">
        <v>1.4537120957091436</v>
      </c>
      <c r="P10">
        <v>0.37737679350371534</v>
      </c>
      <c r="Q10" s="7">
        <v>0.88142885868175336</v>
      </c>
    </row>
    <row r="11" spans="1:17" ht="15" customHeight="1" x14ac:dyDescent="0.25">
      <c r="A11">
        <v>8</v>
      </c>
      <c r="B11">
        <v>3.6626370209126957E-2</v>
      </c>
      <c r="C11">
        <v>1.8500066119357363</v>
      </c>
      <c r="D11" s="7">
        <v>1.7846416656008082</v>
      </c>
      <c r="P11">
        <v>0.67881847070629631</v>
      </c>
      <c r="Q11" s="7">
        <v>0.88511254601412104</v>
      </c>
    </row>
    <row r="12" spans="1:17" ht="15" customHeight="1" x14ac:dyDescent="0.25">
      <c r="A12">
        <v>9</v>
      </c>
      <c r="B12">
        <v>0.22753531683812023</v>
      </c>
      <c r="C12">
        <v>1.3398170756942434</v>
      </c>
      <c r="D12" s="7">
        <v>1.0914692696136337</v>
      </c>
      <c r="P12">
        <v>2.5426589716542214E-2</v>
      </c>
      <c r="Q12" s="7">
        <v>0.9016525541274224</v>
      </c>
    </row>
    <row r="13" spans="1:17" ht="15" customHeight="1" x14ac:dyDescent="0.25">
      <c r="A13">
        <v>10</v>
      </c>
      <c r="B13">
        <v>0.28646103359825781</v>
      </c>
      <c r="C13">
        <v>1.0710476533250231</v>
      </c>
      <c r="D13" s="7">
        <v>0.83255351336159855</v>
      </c>
      <c r="P13">
        <v>0.29814033373859061</v>
      </c>
      <c r="Q13" s="7">
        <v>0.91531859262206572</v>
      </c>
    </row>
    <row r="14" spans="1:17" ht="15" customHeight="1" x14ac:dyDescent="0.25">
      <c r="A14">
        <v>11</v>
      </c>
      <c r="B14">
        <v>0.23611125272274247</v>
      </c>
      <c r="C14">
        <v>1.3866108030581938</v>
      </c>
      <c r="D14" s="7">
        <v>1.121752431266968</v>
      </c>
      <c r="P14">
        <v>0.30560567248585224</v>
      </c>
      <c r="Q14" s="7">
        <v>0.98296886855299026</v>
      </c>
    </row>
    <row r="15" spans="1:17" ht="15" customHeight="1" x14ac:dyDescent="0.25">
      <c r="A15">
        <v>12</v>
      </c>
      <c r="B15">
        <v>0.37737679350371534</v>
      </c>
      <c r="C15">
        <v>1.214059655072713</v>
      </c>
      <c r="D15" s="7">
        <v>0.88142885868175336</v>
      </c>
      <c r="P15">
        <v>0.38122232201115702</v>
      </c>
      <c r="Q15" s="7">
        <v>1.0076520211619218</v>
      </c>
    </row>
    <row r="16" spans="1:17" ht="15" customHeight="1" x14ac:dyDescent="0.25">
      <c r="A16">
        <v>13</v>
      </c>
      <c r="B16">
        <v>0.26592053475126676</v>
      </c>
      <c r="C16">
        <v>1.3220921859682302</v>
      </c>
      <c r="D16" s="7">
        <v>1.044372177932954</v>
      </c>
      <c r="P16">
        <v>0.28847620747995917</v>
      </c>
      <c r="Q16" s="7">
        <v>1.0095592306054368</v>
      </c>
    </row>
    <row r="17" spans="1:17" ht="15" customHeight="1" x14ac:dyDescent="0.25">
      <c r="A17">
        <v>14</v>
      </c>
      <c r="B17">
        <v>0.23518828959114435</v>
      </c>
      <c r="C17">
        <v>1.4224875570235491</v>
      </c>
      <c r="D17" s="7">
        <v>1.1516362072169597</v>
      </c>
      <c r="P17">
        <v>0.26592053475126676</v>
      </c>
      <c r="Q17" s="7">
        <v>1.044372177932954</v>
      </c>
    </row>
    <row r="18" spans="1:17" ht="15" customHeight="1" x14ac:dyDescent="0.25">
      <c r="A18">
        <v>15</v>
      </c>
      <c r="B18">
        <v>0.19588989344472973</v>
      </c>
      <c r="C18">
        <v>1.6024381712107627</v>
      </c>
      <c r="D18" s="7">
        <v>1.3399546061845051</v>
      </c>
      <c r="P18">
        <v>0.31508181549133885</v>
      </c>
      <c r="Q18" s="7">
        <v>1.0798894566276318</v>
      </c>
    </row>
    <row r="19" spans="1:17" ht="15" customHeight="1" x14ac:dyDescent="0.25">
      <c r="A19">
        <v>16</v>
      </c>
      <c r="B19">
        <v>0.21221052631578941</v>
      </c>
      <c r="C19">
        <v>1.334718204066349</v>
      </c>
      <c r="D19" s="7">
        <v>1.1010613875156579</v>
      </c>
      <c r="P19">
        <v>0.22753531683812023</v>
      </c>
      <c r="Q19" s="7">
        <v>1.0914692696136337</v>
      </c>
    </row>
    <row r="20" spans="1:17" ht="15" customHeight="1" x14ac:dyDescent="0.25">
      <c r="A20">
        <v>17</v>
      </c>
      <c r="B20">
        <v>0.22818547592589744</v>
      </c>
      <c r="C20">
        <v>1.3916620431510756</v>
      </c>
      <c r="D20" s="7">
        <v>1.1331041364920371</v>
      </c>
      <c r="P20">
        <v>0.34584023167051137</v>
      </c>
      <c r="Q20" s="7">
        <v>1.0948444922209795</v>
      </c>
    </row>
    <row r="21" spans="1:17" ht="15" customHeight="1" x14ac:dyDescent="0.25">
      <c r="A21">
        <v>18</v>
      </c>
      <c r="B21">
        <v>0.28940308075676069</v>
      </c>
      <c r="C21">
        <v>1.4512456743500848</v>
      </c>
      <c r="D21" s="7">
        <v>1.1255174553316076</v>
      </c>
      <c r="P21">
        <v>0.21221052631578941</v>
      </c>
      <c r="Q21" s="7">
        <v>1.1010613875156579</v>
      </c>
    </row>
    <row r="22" spans="1:17" ht="15" customHeight="1" x14ac:dyDescent="0.25">
      <c r="A22">
        <v>19</v>
      </c>
      <c r="B22">
        <v>0.28847620747995917</v>
      </c>
      <c r="C22">
        <v>1.3007930486768788</v>
      </c>
      <c r="D22" s="7">
        <v>1.0095592306054368</v>
      </c>
      <c r="P22">
        <v>0.23611125272274247</v>
      </c>
      <c r="Q22" s="7">
        <v>1.121752431266968</v>
      </c>
    </row>
    <row r="23" spans="1:17" ht="15" customHeight="1" x14ac:dyDescent="0.25">
      <c r="A23">
        <v>20</v>
      </c>
      <c r="B23">
        <v>0.31508181549133885</v>
      </c>
      <c r="C23">
        <v>1.4201429871518214</v>
      </c>
      <c r="D23" s="7">
        <v>1.0798894566276318</v>
      </c>
      <c r="P23">
        <v>0.28940308075676069</v>
      </c>
      <c r="Q23" s="7">
        <v>1.1255174553316076</v>
      </c>
    </row>
    <row r="24" spans="1:17" ht="15" customHeight="1" x14ac:dyDescent="0.25">
      <c r="A24">
        <v>21</v>
      </c>
      <c r="B24">
        <v>0.29814033373859061</v>
      </c>
      <c r="C24">
        <v>1.1882119833035454</v>
      </c>
      <c r="D24" s="7">
        <v>0.91531859262206572</v>
      </c>
      <c r="P24">
        <v>0.22818547592589744</v>
      </c>
      <c r="Q24" s="7">
        <v>1.1331041364920371</v>
      </c>
    </row>
    <row r="25" spans="1:17" ht="15" customHeight="1" x14ac:dyDescent="0.25">
      <c r="A25">
        <v>22</v>
      </c>
      <c r="B25">
        <v>0.67881847070629631</v>
      </c>
      <c r="C25">
        <v>1.4859432909023831</v>
      </c>
      <c r="D25" s="7">
        <v>0.88511254601412104</v>
      </c>
      <c r="P25">
        <v>0.21085061617072443</v>
      </c>
      <c r="Q25" s="7">
        <v>1.1339319656551092</v>
      </c>
    </row>
    <row r="26" spans="1:17" ht="15" customHeight="1" x14ac:dyDescent="0.25">
      <c r="A26">
        <v>23</v>
      </c>
      <c r="B26">
        <v>2.5426589716542214E-2</v>
      </c>
      <c r="C26">
        <v>0.92457850368809269</v>
      </c>
      <c r="D26" s="7">
        <v>0.9016525541274224</v>
      </c>
      <c r="P26">
        <v>0.23518828959114435</v>
      </c>
      <c r="Q26" s="7">
        <v>1.1516362072169597</v>
      </c>
    </row>
    <row r="27" spans="1:17" ht="15" customHeight="1" x14ac:dyDescent="0.25">
      <c r="A27">
        <v>24</v>
      </c>
      <c r="B27">
        <v>0.40375030531454792</v>
      </c>
      <c r="C27">
        <v>1.9711154115927088</v>
      </c>
      <c r="D27" s="7">
        <v>1.4041780821917809</v>
      </c>
      <c r="P27">
        <v>5.5875987030490348E-2</v>
      </c>
      <c r="Q27" s="7">
        <v>1.2251835859699269</v>
      </c>
    </row>
    <row r="28" spans="1:17" ht="15" customHeight="1" x14ac:dyDescent="0.25">
      <c r="A28">
        <v>25</v>
      </c>
      <c r="B28">
        <v>5.5875987030490348E-2</v>
      </c>
      <c r="C28">
        <v>1.2936419281295524</v>
      </c>
      <c r="D28" s="7">
        <v>1.2251835859699269</v>
      </c>
      <c r="P28">
        <v>0.24459556343002453</v>
      </c>
      <c r="Q28" s="7">
        <v>1.2434401272170099</v>
      </c>
    </row>
    <row r="29" spans="1:17" ht="15" customHeight="1" x14ac:dyDescent="0.25">
      <c r="A29">
        <v>26</v>
      </c>
      <c r="B29">
        <v>0.21085061617072443</v>
      </c>
      <c r="C29">
        <v>1.3730222193091697</v>
      </c>
      <c r="D29" s="7">
        <v>1.1339319656551092</v>
      </c>
      <c r="P29">
        <v>0.19456378865531598</v>
      </c>
      <c r="Q29" s="7">
        <v>1.2932504625106536</v>
      </c>
    </row>
    <row r="30" spans="1:17" ht="15" customHeight="1" x14ac:dyDescent="0.25">
      <c r="A30">
        <v>27</v>
      </c>
      <c r="B30">
        <v>0.38122232201115702</v>
      </c>
      <c r="C30">
        <v>1.3917914644485052</v>
      </c>
      <c r="D30" s="7">
        <v>1.0076520211619218</v>
      </c>
      <c r="P30">
        <v>0.23063568276634849</v>
      </c>
      <c r="Q30" s="7">
        <v>1.3354727954314543</v>
      </c>
    </row>
    <row r="31" spans="1:17" ht="15" customHeight="1" x14ac:dyDescent="0.25">
      <c r="A31">
        <v>28</v>
      </c>
      <c r="B31">
        <v>0.29803451052438423</v>
      </c>
      <c r="C31">
        <v>1.0527327753836671</v>
      </c>
      <c r="D31" s="7">
        <v>0.81102063685377712</v>
      </c>
      <c r="P31">
        <v>0.19588989344472973</v>
      </c>
      <c r="Q31" s="7">
        <v>1.3399546061845051</v>
      </c>
    </row>
    <row r="32" spans="1:17" ht="15" customHeight="1" x14ac:dyDescent="0.25">
      <c r="A32">
        <v>29</v>
      </c>
      <c r="B32">
        <v>0.19456378865531598</v>
      </c>
      <c r="C32">
        <v>1.544870172176966</v>
      </c>
      <c r="D32" s="7">
        <v>1.2932504625106536</v>
      </c>
      <c r="P32">
        <v>0.40375030531454792</v>
      </c>
      <c r="Q32" s="7">
        <v>1.4041780821917809</v>
      </c>
    </row>
    <row r="33" spans="1:17" ht="15" customHeight="1" x14ac:dyDescent="0.25">
      <c r="A33">
        <v>30</v>
      </c>
      <c r="B33">
        <v>0.33198893431959009</v>
      </c>
      <c r="C33">
        <v>1.1680229193486613</v>
      </c>
      <c r="D33" s="7">
        <v>0.87690136851272993</v>
      </c>
      <c r="P33">
        <v>0.26202873938742188</v>
      </c>
      <c r="Q33" s="7">
        <v>1.4207820868207874</v>
      </c>
    </row>
    <row r="34" spans="1:17" ht="15" customHeight="1" x14ac:dyDescent="0.25">
      <c r="A34">
        <v>31</v>
      </c>
      <c r="B34">
        <v>0.30151797167270078</v>
      </c>
      <c r="C34">
        <v>1.0359868146055229</v>
      </c>
      <c r="D34" s="7">
        <v>0.79598348786077899</v>
      </c>
      <c r="P34">
        <v>0.24225009441778522</v>
      </c>
      <c r="Q34" s="7">
        <v>1.4537120957091436</v>
      </c>
    </row>
    <row r="35" spans="1:17" ht="15" customHeight="1" x14ac:dyDescent="0.25">
      <c r="A35">
        <v>32</v>
      </c>
      <c r="B35">
        <v>0.30648264824702709</v>
      </c>
      <c r="C35">
        <v>0.70830612895340239</v>
      </c>
      <c r="D35" s="7">
        <v>0.54214736789942986</v>
      </c>
      <c r="P35">
        <v>0.22772465614508342</v>
      </c>
      <c r="Q35" s="7">
        <v>1.5925316559253166</v>
      </c>
    </row>
    <row r="36" spans="1:17" ht="15" customHeight="1" x14ac:dyDescent="0.25">
      <c r="A36">
        <v>33</v>
      </c>
      <c r="B36">
        <v>0.10863832244717453</v>
      </c>
      <c r="C36">
        <v>0.92870712928707133</v>
      </c>
      <c r="D36" s="7">
        <v>0.83770072753490199</v>
      </c>
      <c r="P36">
        <v>0.21916792769355964</v>
      </c>
      <c r="Q36" s="7">
        <v>1.610931311400962</v>
      </c>
    </row>
    <row r="37" spans="1:17" ht="15" customHeight="1" x14ac:dyDescent="0.25">
      <c r="A37">
        <v>34</v>
      </c>
      <c r="B37">
        <v>0.34584023167051137</v>
      </c>
      <c r="C37">
        <v>1.4734857650538664</v>
      </c>
      <c r="D37" s="7">
        <v>1.0948444922209795</v>
      </c>
      <c r="P37">
        <v>3.6626370209126957E-2</v>
      </c>
      <c r="Q37" s="7">
        <v>1.7846416656008082</v>
      </c>
    </row>
    <row r="38" spans="1:17" ht="15" customHeight="1" x14ac:dyDescent="0.25">
      <c r="A38">
        <v>35</v>
      </c>
      <c r="B38">
        <v>0.24459556343002453</v>
      </c>
      <c r="C38">
        <v>1.5475800657251557</v>
      </c>
      <c r="D38" s="7">
        <v>1.2434401272170099</v>
      </c>
    </row>
    <row r="39" spans="1:17" ht="15" customHeight="1" x14ac:dyDescent="0.25">
      <c r="A39" t="s">
        <v>1</v>
      </c>
      <c r="B39">
        <v>0.25703515292718082</v>
      </c>
      <c r="C39">
        <v>1.3535647092434604</v>
      </c>
      <c r="D39">
        <v>1.0767914533587204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Refuse</vt:lpstr>
      <vt:lpstr>Paper Recyclables</vt:lpstr>
      <vt:lpstr>Mixed Recyclables</vt:lpstr>
      <vt:lpstr>All Recyclables</vt:lpstr>
      <vt:lpstr>Total Curbside</vt:lpstr>
      <vt:lpstr>Brush</vt:lpstr>
      <vt:lpstr>Leaves</vt:lpstr>
      <vt:lpstr>B&amp;L</vt:lpstr>
      <vt:lpstr>Recovered</vt:lpstr>
      <vt:lpstr>Total WS</vt:lpstr>
      <vt:lpstr>HH</vt:lpstr>
      <vt:lpstr>recycling pct</vt:lpstr>
      <vt:lpstr>recovery pct</vt:lpstr>
      <vt:lpstr>wgen rate</vt:lpstr>
      <vt:lpstr>disposal rate</vt:lpstr>
      <vt:lpstr>recycling rate</vt:lpstr>
      <vt:lpstr>recovery rate</vt:lpstr>
      <vt:lpstr>delta wgen</vt:lpstr>
      <vt:lpstr>delta disposal</vt:lpstr>
      <vt:lpstr>delta recycling</vt:lpstr>
      <vt:lpstr>delta recovery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HP User</cp:lastModifiedBy>
  <dcterms:created xsi:type="dcterms:W3CDTF">2017-03-28T12:59:04Z</dcterms:created>
  <dcterms:modified xsi:type="dcterms:W3CDTF">2023-07-23T17:20:05Z</dcterms:modified>
</cp:coreProperties>
</file>