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TechSoc_WDAC\Papers\Yiyi NYC\my data and figures\"/>
    </mc:Choice>
  </mc:AlternateContent>
  <bookViews>
    <workbookView xWindow="-120" yWindow="-120" windowWidth="20640" windowHeight="11040" firstSheet="1" activeTab="2"/>
  </bookViews>
  <sheets>
    <sheet name="Borough" sheetId="1" r:id="rId1"/>
    <sheet name="Paper" sheetId="2" r:id="rId2"/>
    <sheet name="Plastics" sheetId="3" r:id="rId3"/>
    <sheet name="Glass" sheetId="4" r:id="rId4"/>
    <sheet name="Metal" sheetId="5" r:id="rId5"/>
    <sheet name="Food" sheetId="6" r:id="rId6"/>
    <sheet name="Yard" sheetId="7" r:id="rId7"/>
    <sheet name="Other" sheetId="8" r:id="rId8"/>
    <sheet name="total" sheetId="9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D27" i="3"/>
  <c r="C27" i="3"/>
  <c r="E27" i="2"/>
  <c r="D27" i="2"/>
  <c r="C27" i="2"/>
  <c r="C25" i="2" l="1"/>
  <c r="C24" i="2"/>
  <c r="C23" i="2"/>
  <c r="C22" i="2"/>
  <c r="C21" i="2"/>
  <c r="E25" i="2"/>
  <c r="D25" i="2"/>
  <c r="E24" i="2"/>
  <c r="D24" i="2"/>
  <c r="E23" i="2"/>
  <c r="D23" i="2"/>
  <c r="E22" i="2"/>
  <c r="D22" i="2"/>
  <c r="E21" i="2"/>
  <c r="D21" i="2"/>
  <c r="E20" i="2"/>
  <c r="D20" i="2"/>
  <c r="C20" i="2"/>
  <c r="E81" i="9" l="1"/>
  <c r="E80" i="9"/>
  <c r="E79" i="9"/>
  <c r="E78" i="9"/>
  <c r="E77" i="9"/>
  <c r="E76" i="9"/>
  <c r="F82" i="9"/>
  <c r="E82" i="9"/>
  <c r="F46" i="3"/>
  <c r="E46" i="3"/>
  <c r="E45" i="3"/>
  <c r="E44" i="3"/>
  <c r="E43" i="3"/>
  <c r="E42" i="3"/>
  <c r="E41" i="3"/>
  <c r="E40" i="3"/>
  <c r="F36" i="3"/>
  <c r="E36" i="3"/>
  <c r="E35" i="3"/>
  <c r="E34" i="3"/>
  <c r="E33" i="3"/>
  <c r="E32" i="3"/>
  <c r="E31" i="3"/>
  <c r="E30" i="3"/>
  <c r="E45" i="2"/>
  <c r="E44" i="2"/>
  <c r="E43" i="2"/>
  <c r="E42" i="2"/>
  <c r="E41" i="2"/>
  <c r="E40" i="2"/>
  <c r="F36" i="2"/>
  <c r="E36" i="2"/>
  <c r="E35" i="2"/>
  <c r="E34" i="2"/>
  <c r="E33" i="2"/>
  <c r="E32" i="2"/>
  <c r="E31" i="2"/>
  <c r="E30" i="2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17" i="9" l="1"/>
  <c r="O16" i="9"/>
  <c r="O15" i="9"/>
  <c r="O14" i="9"/>
  <c r="O13" i="9"/>
  <c r="O12" i="9"/>
  <c r="O11" i="9"/>
  <c r="O8" i="9"/>
  <c r="G27" i="8"/>
  <c r="B27" i="8"/>
  <c r="F27" i="8"/>
  <c r="J27" i="8"/>
  <c r="M27" i="8"/>
  <c r="L27" i="8"/>
  <c r="M7" i="9" l="1"/>
  <c r="L7" i="9"/>
  <c r="K7" i="9"/>
  <c r="J7" i="9"/>
  <c r="I7" i="9"/>
  <c r="H7" i="9"/>
  <c r="G7" i="9"/>
  <c r="M6" i="9"/>
  <c r="L6" i="9"/>
  <c r="K6" i="9"/>
  <c r="J6" i="9"/>
  <c r="I6" i="9"/>
  <c r="H6" i="9"/>
  <c r="G6" i="9"/>
  <c r="M5" i="9"/>
  <c r="L5" i="9"/>
  <c r="K5" i="9"/>
  <c r="J5" i="9"/>
  <c r="I5" i="9"/>
  <c r="H5" i="9"/>
  <c r="G5" i="9"/>
  <c r="M4" i="9"/>
  <c r="L4" i="9"/>
  <c r="K4" i="9"/>
  <c r="J4" i="9"/>
  <c r="I4" i="9"/>
  <c r="H4" i="9"/>
  <c r="G4" i="9"/>
  <c r="M3" i="9"/>
  <c r="L3" i="9"/>
  <c r="K3" i="9"/>
  <c r="J3" i="9"/>
  <c r="I3" i="9"/>
  <c r="H3" i="9"/>
  <c r="G3" i="9"/>
  <c r="M2" i="9"/>
  <c r="O2" i="9" s="1"/>
  <c r="L2" i="9"/>
  <c r="K2" i="9"/>
  <c r="J2" i="9"/>
  <c r="I2" i="9"/>
  <c r="H2" i="9"/>
  <c r="G2" i="9"/>
  <c r="O3" i="9" l="1"/>
  <c r="O4" i="9"/>
  <c r="O5" i="9"/>
  <c r="O6" i="9"/>
  <c r="O7" i="9"/>
  <c r="B27" i="9"/>
  <c r="G27" i="9"/>
  <c r="F27" i="9"/>
  <c r="J27" i="9"/>
  <c r="M27" i="9"/>
  <c r="L27" i="9"/>
  <c r="B27" i="7"/>
  <c r="G27" i="7"/>
  <c r="F27" i="7"/>
  <c r="J27" i="7"/>
  <c r="M27" i="7"/>
  <c r="L27" i="7"/>
  <c r="C27" i="6"/>
  <c r="E27" i="6"/>
  <c r="D27" i="6"/>
  <c r="B27" i="5" l="1"/>
  <c r="G27" i="5"/>
  <c r="F27" i="5"/>
  <c r="J27" i="5"/>
  <c r="M27" i="5"/>
  <c r="L27" i="5"/>
  <c r="B27" i="4"/>
  <c r="G27" i="4"/>
  <c r="F27" i="4"/>
  <c r="J27" i="4"/>
  <c r="M27" i="4"/>
  <c r="L27" i="4"/>
  <c r="B26" i="3"/>
  <c r="C26" i="3"/>
  <c r="E26" i="3"/>
  <c r="D26" i="3"/>
  <c r="B26" i="2"/>
  <c r="C26" i="2"/>
  <c r="E26" i="2"/>
  <c r="D26" i="2"/>
  <c r="B29" i="1"/>
  <c r="B28" i="1" s="1"/>
  <c r="F46" i="2" l="1"/>
  <c r="E46" i="2"/>
  <c r="N29" i="1"/>
  <c r="N28" i="1" s="1"/>
  <c r="N95" i="1"/>
  <c r="N94" i="1"/>
  <c r="K29" i="1"/>
  <c r="K28" i="1" s="1"/>
  <c r="E29" i="1"/>
  <c r="E28" i="1" s="1"/>
  <c r="D29" i="1"/>
  <c r="D28" i="1" s="1"/>
  <c r="C29" i="1"/>
  <c r="C28" i="1" s="1"/>
  <c r="G29" i="1"/>
  <c r="G28" i="1" s="1"/>
  <c r="F29" i="1"/>
  <c r="F28" i="1" s="1"/>
  <c r="J29" i="1"/>
  <c r="J28" i="1" s="1"/>
  <c r="I29" i="1"/>
  <c r="I28" i="1" s="1"/>
  <c r="M29" i="1"/>
  <c r="M28" i="1" s="1"/>
  <c r="L29" i="1"/>
  <c r="L28" i="1" s="1"/>
  <c r="P29" i="1"/>
  <c r="P28" i="1" s="1"/>
  <c r="O29" i="1"/>
  <c r="O28" i="1" s="1"/>
  <c r="D73" i="1"/>
  <c r="C73" i="1"/>
  <c r="D98" i="1"/>
  <c r="C98" i="1"/>
  <c r="G98" i="1"/>
  <c r="F98" i="1"/>
  <c r="G73" i="1"/>
  <c r="F73" i="1"/>
  <c r="J73" i="1"/>
  <c r="I73" i="1"/>
  <c r="J98" i="1"/>
  <c r="I98" i="1"/>
  <c r="M98" i="1"/>
  <c r="L98" i="1"/>
  <c r="M73" i="1"/>
  <c r="L73" i="1"/>
  <c r="P73" i="1"/>
  <c r="O73" i="1"/>
  <c r="P98" i="1"/>
  <c r="O98" i="1"/>
  <c r="S98" i="1"/>
  <c r="R98" i="1"/>
  <c r="R73" i="1"/>
  <c r="S73" i="1"/>
  <c r="R29" i="1"/>
  <c r="R28" i="1" s="1"/>
  <c r="S29" i="1"/>
  <c r="S28" i="1" s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Q29" i="1"/>
  <c r="Q28" i="1" s="1"/>
  <c r="N93" i="1"/>
  <c r="N92" i="1"/>
  <c r="N91" i="1"/>
  <c r="N90" i="1"/>
  <c r="N89" i="1"/>
  <c r="N70" i="1"/>
  <c r="N69" i="1"/>
  <c r="N68" i="1"/>
  <c r="N67" i="1"/>
  <c r="N66" i="1"/>
  <c r="N65" i="1"/>
  <c r="N64" i="1"/>
  <c r="K70" i="1"/>
  <c r="K69" i="1"/>
  <c r="K68" i="1"/>
  <c r="K67" i="1"/>
  <c r="K66" i="1"/>
  <c r="K65" i="1"/>
  <c r="K64" i="1"/>
  <c r="K95" i="1"/>
  <c r="K94" i="1"/>
  <c r="K93" i="1"/>
  <c r="K92" i="1"/>
  <c r="K91" i="1"/>
  <c r="K90" i="1"/>
  <c r="K89" i="1"/>
  <c r="Q73" i="1"/>
  <c r="Q98" i="1"/>
  <c r="N98" i="1"/>
  <c r="N73" i="1"/>
  <c r="K73" i="1"/>
  <c r="K98" i="1"/>
  <c r="H98" i="1"/>
  <c r="H73" i="1"/>
  <c r="B73" i="1"/>
  <c r="B98" i="1"/>
  <c r="E98" i="1"/>
  <c r="E73" i="1"/>
  <c r="E70" i="1"/>
  <c r="E69" i="1"/>
  <c r="E68" i="1"/>
  <c r="E67" i="1"/>
  <c r="E66" i="1"/>
  <c r="E65" i="1"/>
  <c r="E64" i="1"/>
  <c r="E95" i="1"/>
  <c r="E94" i="1"/>
  <c r="E93" i="1"/>
  <c r="E92" i="1"/>
  <c r="E91" i="1"/>
  <c r="E90" i="1"/>
  <c r="E89" i="1"/>
  <c r="B70" i="1"/>
  <c r="B69" i="1"/>
  <c r="B68" i="1"/>
  <c r="B67" i="1"/>
  <c r="B66" i="1"/>
  <c r="B65" i="1"/>
  <c r="B64" i="1"/>
  <c r="B95" i="1"/>
  <c r="B94" i="1"/>
  <c r="B93" i="1"/>
  <c r="B92" i="1"/>
  <c r="B91" i="1"/>
  <c r="B90" i="1"/>
  <c r="B89" i="1"/>
  <c r="L11" i="1" l="1"/>
  <c r="P11" i="1"/>
  <c r="I11" i="1"/>
  <c r="M10" i="1"/>
  <c r="N11" i="1"/>
  <c r="S8" i="1"/>
  <c r="N6" i="1"/>
  <c r="M7" i="1"/>
  <c r="J11" i="1"/>
  <c r="H28" i="1"/>
  <c r="H29" i="1" s="1"/>
  <c r="R9" i="1"/>
  <c r="M8" i="1"/>
  <c r="D7" i="1"/>
  <c r="S7" i="1"/>
  <c r="F7" i="1"/>
  <c r="F11" i="1"/>
  <c r="F8" i="1"/>
  <c r="F10" i="1"/>
  <c r="I6" i="1"/>
  <c r="I9" i="1"/>
  <c r="I10" i="1"/>
  <c r="I7" i="1"/>
  <c r="I12" i="1"/>
  <c r="P6" i="1"/>
  <c r="P12" i="1"/>
  <c r="P7" i="1"/>
  <c r="F12" i="1"/>
  <c r="G12" i="1"/>
  <c r="J12" i="1"/>
  <c r="J6" i="1"/>
  <c r="J9" i="1"/>
  <c r="G10" i="1"/>
  <c r="M9" i="1"/>
  <c r="D12" i="1"/>
  <c r="P8" i="1"/>
  <c r="N7" i="1"/>
  <c r="N12" i="1"/>
  <c r="S10" i="1"/>
  <c r="D11" i="1"/>
  <c r="G8" i="1"/>
  <c r="G11" i="1"/>
  <c r="J7" i="1"/>
  <c r="J10" i="1"/>
  <c r="M11" i="1"/>
  <c r="P9" i="1"/>
  <c r="N9" i="1"/>
  <c r="S11" i="1"/>
  <c r="D9" i="1"/>
  <c r="B7" i="1"/>
  <c r="B6" i="1"/>
  <c r="B12" i="1"/>
  <c r="B11" i="1"/>
  <c r="B9" i="1"/>
  <c r="B8" i="1"/>
  <c r="F6" i="1"/>
  <c r="F9" i="1"/>
  <c r="I8" i="1"/>
  <c r="M6" i="1"/>
  <c r="M12" i="1"/>
  <c r="P10" i="1"/>
  <c r="N10" i="1"/>
  <c r="S6" i="1"/>
  <c r="S12" i="1"/>
  <c r="G7" i="1"/>
  <c r="S9" i="1"/>
  <c r="G6" i="1"/>
  <c r="G9" i="1"/>
  <c r="J8" i="1"/>
  <c r="B10" i="1"/>
  <c r="R12" i="1"/>
  <c r="R7" i="1"/>
  <c r="R11" i="1"/>
  <c r="R6" i="1"/>
  <c r="R8" i="1"/>
  <c r="R10" i="1"/>
  <c r="O12" i="1"/>
  <c r="O10" i="1"/>
  <c r="O8" i="1"/>
  <c r="O6" i="1"/>
  <c r="O11" i="1"/>
  <c r="O7" i="1"/>
  <c r="O9" i="1"/>
  <c r="L6" i="1"/>
  <c r="L8" i="1"/>
  <c r="L10" i="1"/>
  <c r="L12" i="1"/>
  <c r="L7" i="1"/>
  <c r="L9" i="1"/>
  <c r="C10" i="1"/>
  <c r="C11" i="1"/>
  <c r="C8" i="1"/>
  <c r="C7" i="1"/>
  <c r="C12" i="1"/>
  <c r="C6" i="1"/>
  <c r="C9" i="1"/>
  <c r="N8" i="1"/>
  <c r="K12" i="1"/>
  <c r="K8" i="1"/>
  <c r="K11" i="1"/>
  <c r="K7" i="1"/>
  <c r="K9" i="1"/>
  <c r="K10" i="1"/>
  <c r="K6" i="1"/>
  <c r="E10" i="1"/>
  <c r="E6" i="1"/>
  <c r="E9" i="1"/>
  <c r="E7" i="1"/>
  <c r="E12" i="1"/>
  <c r="E8" i="1"/>
  <c r="E11" i="1"/>
  <c r="D6" i="1"/>
  <c r="D8" i="1"/>
  <c r="D10" i="1"/>
  <c r="O85" i="1"/>
  <c r="H12" i="1" l="1"/>
  <c r="H11" i="1"/>
  <c r="H8" i="1"/>
  <c r="H10" i="1"/>
  <c r="S13" i="1"/>
  <c r="H9" i="1"/>
  <c r="H6" i="1"/>
  <c r="H7" i="1"/>
  <c r="J13" i="1"/>
  <c r="P13" i="1"/>
  <c r="I13" i="1"/>
  <c r="N13" i="1"/>
  <c r="G13" i="1"/>
  <c r="F13" i="1"/>
  <c r="M13" i="1"/>
  <c r="R13" i="1"/>
  <c r="O13" i="1"/>
  <c r="L13" i="1"/>
  <c r="C13" i="1"/>
  <c r="K13" i="1"/>
  <c r="E13" i="1"/>
  <c r="H70" i="1"/>
  <c r="H69" i="1"/>
  <c r="H68" i="1"/>
  <c r="H67" i="1"/>
  <c r="H66" i="1"/>
  <c r="H65" i="1"/>
  <c r="H64" i="1"/>
  <c r="H95" i="1"/>
  <c r="H94" i="1"/>
  <c r="H93" i="1"/>
  <c r="H92" i="1"/>
  <c r="H91" i="1"/>
  <c r="H90" i="1"/>
  <c r="H89" i="1"/>
  <c r="N85" i="1"/>
  <c r="N96" i="1" s="1"/>
  <c r="B47" i="1"/>
  <c r="H13" i="1" l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S85" i="1"/>
  <c r="R85" i="1"/>
  <c r="Q85" i="1"/>
  <c r="P85" i="1"/>
  <c r="P96" i="1" s="1"/>
  <c r="O96" i="1"/>
  <c r="M85" i="1"/>
  <c r="M96" i="1" s="1"/>
  <c r="L85" i="1"/>
  <c r="L96" i="1" s="1"/>
  <c r="K85" i="1"/>
  <c r="K96" i="1" s="1"/>
  <c r="J85" i="1"/>
  <c r="J96" i="1" s="1"/>
  <c r="I85" i="1"/>
  <c r="I96" i="1" s="1"/>
  <c r="H85" i="1"/>
  <c r="H96" i="1" s="1"/>
  <c r="G85" i="1"/>
  <c r="G96" i="1" s="1"/>
  <c r="F85" i="1"/>
  <c r="F96" i="1" s="1"/>
  <c r="E85" i="1"/>
  <c r="E96" i="1" s="1"/>
  <c r="D85" i="1"/>
  <c r="D96" i="1" s="1"/>
  <c r="C85" i="1"/>
  <c r="C96" i="1" s="1"/>
  <c r="B85" i="1"/>
  <c r="B96" i="1" s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S60" i="1"/>
  <c r="R60" i="1"/>
  <c r="Q60" i="1"/>
  <c r="P60" i="1"/>
  <c r="P71" i="1" s="1"/>
  <c r="O60" i="1"/>
  <c r="O71" i="1" s="1"/>
  <c r="N60" i="1"/>
  <c r="N71" i="1" s="1"/>
  <c r="M60" i="1"/>
  <c r="M71" i="1" s="1"/>
  <c r="L60" i="1"/>
  <c r="L71" i="1" s="1"/>
  <c r="K60" i="1"/>
  <c r="K71" i="1" s="1"/>
  <c r="J60" i="1"/>
  <c r="J71" i="1" s="1"/>
  <c r="I60" i="1"/>
  <c r="I71" i="1" s="1"/>
  <c r="H60" i="1"/>
  <c r="H71" i="1" s="1"/>
  <c r="G60" i="1"/>
  <c r="G71" i="1" s="1"/>
  <c r="F60" i="1"/>
  <c r="F71" i="1" s="1"/>
  <c r="E60" i="1"/>
  <c r="E71" i="1" s="1"/>
  <c r="D60" i="1"/>
  <c r="D71" i="1" s="1"/>
  <c r="C60" i="1"/>
  <c r="C71" i="1" s="1"/>
  <c r="B60" i="1"/>
  <c r="B71" i="1" s="1"/>
  <c r="Q13" i="1" l="1"/>
  <c r="M26" i="9" l="1"/>
  <c r="L26" i="9"/>
  <c r="K26" i="9"/>
  <c r="J26" i="9"/>
  <c r="I26" i="9"/>
  <c r="H26" i="9"/>
  <c r="G26" i="9"/>
  <c r="M25" i="9"/>
  <c r="L25" i="9"/>
  <c r="K25" i="9"/>
  <c r="J25" i="9"/>
  <c r="I25" i="9"/>
  <c r="H25" i="9"/>
  <c r="G25" i="9"/>
  <c r="M24" i="9"/>
  <c r="L24" i="9"/>
  <c r="K24" i="9"/>
  <c r="J24" i="9"/>
  <c r="I24" i="9"/>
  <c r="H24" i="9"/>
  <c r="G24" i="9"/>
  <c r="M23" i="9"/>
  <c r="L23" i="9"/>
  <c r="K23" i="9"/>
  <c r="J23" i="9"/>
  <c r="I23" i="9"/>
  <c r="H23" i="9"/>
  <c r="G23" i="9"/>
  <c r="M22" i="9"/>
  <c r="L22" i="9"/>
  <c r="K22" i="9"/>
  <c r="J22" i="9"/>
  <c r="I22" i="9"/>
  <c r="H22" i="9"/>
  <c r="G22" i="9"/>
  <c r="M21" i="9"/>
  <c r="L21" i="9"/>
  <c r="K21" i="9"/>
  <c r="J21" i="9"/>
  <c r="I21" i="9"/>
  <c r="H21" i="9"/>
  <c r="G21" i="9"/>
  <c r="M26" i="8"/>
  <c r="L26" i="8"/>
  <c r="K26" i="8"/>
  <c r="J26" i="8"/>
  <c r="I26" i="8"/>
  <c r="H26" i="8"/>
  <c r="G26" i="8"/>
  <c r="M25" i="8"/>
  <c r="L25" i="8"/>
  <c r="K25" i="8"/>
  <c r="J25" i="8"/>
  <c r="I25" i="8"/>
  <c r="H25" i="8"/>
  <c r="G25" i="8"/>
  <c r="M24" i="8"/>
  <c r="L24" i="8"/>
  <c r="K24" i="8"/>
  <c r="J24" i="8"/>
  <c r="I24" i="8"/>
  <c r="H24" i="8"/>
  <c r="G24" i="8"/>
  <c r="M23" i="8"/>
  <c r="L23" i="8"/>
  <c r="K23" i="8"/>
  <c r="J23" i="8"/>
  <c r="I23" i="8"/>
  <c r="H23" i="8"/>
  <c r="G23" i="8"/>
  <c r="M22" i="8"/>
  <c r="L22" i="8"/>
  <c r="K22" i="8"/>
  <c r="J22" i="8"/>
  <c r="I22" i="8"/>
  <c r="H22" i="8"/>
  <c r="G22" i="8"/>
  <c r="M21" i="8"/>
  <c r="L21" i="8"/>
  <c r="K21" i="8"/>
  <c r="J21" i="8"/>
  <c r="I21" i="8"/>
  <c r="H21" i="8"/>
  <c r="G21" i="8"/>
  <c r="M26" i="7"/>
  <c r="L26" i="7"/>
  <c r="K26" i="7"/>
  <c r="J26" i="7"/>
  <c r="I26" i="7"/>
  <c r="H26" i="7"/>
  <c r="G26" i="7"/>
  <c r="M25" i="7"/>
  <c r="L25" i="7"/>
  <c r="K25" i="7"/>
  <c r="J25" i="7"/>
  <c r="I25" i="7"/>
  <c r="H25" i="7"/>
  <c r="G25" i="7"/>
  <c r="M24" i="7"/>
  <c r="L24" i="7"/>
  <c r="K24" i="7"/>
  <c r="J24" i="7"/>
  <c r="I24" i="7"/>
  <c r="H24" i="7"/>
  <c r="G24" i="7"/>
  <c r="M23" i="7"/>
  <c r="L23" i="7"/>
  <c r="K23" i="7"/>
  <c r="J23" i="7"/>
  <c r="I23" i="7"/>
  <c r="H23" i="7"/>
  <c r="G23" i="7"/>
  <c r="M22" i="7"/>
  <c r="L22" i="7"/>
  <c r="K22" i="7"/>
  <c r="J22" i="7"/>
  <c r="I22" i="7"/>
  <c r="H22" i="7"/>
  <c r="G22" i="7"/>
  <c r="M21" i="7"/>
  <c r="L21" i="7"/>
  <c r="K21" i="7"/>
  <c r="J21" i="7"/>
  <c r="I21" i="7"/>
  <c r="H21" i="7"/>
  <c r="G21" i="7"/>
  <c r="B27" i="6"/>
  <c r="M26" i="5"/>
  <c r="L26" i="5"/>
  <c r="K26" i="5"/>
  <c r="J26" i="5"/>
  <c r="I26" i="5"/>
  <c r="H26" i="5"/>
  <c r="G26" i="5"/>
  <c r="M25" i="5"/>
  <c r="L25" i="5"/>
  <c r="K25" i="5"/>
  <c r="J25" i="5"/>
  <c r="I25" i="5"/>
  <c r="H25" i="5"/>
  <c r="G25" i="5"/>
  <c r="M24" i="5"/>
  <c r="L24" i="5"/>
  <c r="K24" i="5"/>
  <c r="J24" i="5"/>
  <c r="I24" i="5"/>
  <c r="H24" i="5"/>
  <c r="G24" i="5"/>
  <c r="M23" i="5"/>
  <c r="L23" i="5"/>
  <c r="K23" i="5"/>
  <c r="J23" i="5"/>
  <c r="I23" i="5"/>
  <c r="H23" i="5"/>
  <c r="G23" i="5"/>
  <c r="M22" i="5"/>
  <c r="L22" i="5"/>
  <c r="K22" i="5"/>
  <c r="J22" i="5"/>
  <c r="I22" i="5"/>
  <c r="H22" i="5"/>
  <c r="G22" i="5"/>
  <c r="M21" i="5"/>
  <c r="L21" i="5"/>
  <c r="K21" i="5"/>
  <c r="J21" i="5"/>
  <c r="I21" i="5"/>
  <c r="H21" i="5"/>
  <c r="G21" i="5"/>
  <c r="M26" i="4"/>
  <c r="L26" i="4"/>
  <c r="K26" i="4"/>
  <c r="J26" i="4"/>
  <c r="I26" i="4"/>
  <c r="H26" i="4"/>
  <c r="G26" i="4"/>
  <c r="M25" i="4"/>
  <c r="L25" i="4"/>
  <c r="K25" i="4"/>
  <c r="J25" i="4"/>
  <c r="I25" i="4"/>
  <c r="H25" i="4"/>
  <c r="G25" i="4"/>
  <c r="M24" i="4"/>
  <c r="L24" i="4"/>
  <c r="K24" i="4"/>
  <c r="J24" i="4"/>
  <c r="I24" i="4"/>
  <c r="H24" i="4"/>
  <c r="G24" i="4"/>
  <c r="M23" i="4"/>
  <c r="L23" i="4"/>
  <c r="K23" i="4"/>
  <c r="J23" i="4"/>
  <c r="I23" i="4"/>
  <c r="H23" i="4"/>
  <c r="G23" i="4"/>
  <c r="M22" i="4"/>
  <c r="L22" i="4"/>
  <c r="K22" i="4"/>
  <c r="J22" i="4"/>
  <c r="I22" i="4"/>
  <c r="H22" i="4"/>
  <c r="G22" i="4"/>
  <c r="M21" i="4"/>
  <c r="L21" i="4"/>
  <c r="K21" i="4"/>
  <c r="J21" i="4"/>
  <c r="I21" i="4"/>
  <c r="H21" i="4"/>
  <c r="G21" i="4"/>
  <c r="T17" i="1" l="1"/>
  <c r="T37" i="1" s="1"/>
  <c r="W23" i="1" l="1"/>
  <c r="W43" i="1" s="1"/>
  <c r="V23" i="1"/>
  <c r="V43" i="1" s="1"/>
  <c r="U23" i="1"/>
  <c r="U43" i="1" s="1"/>
  <c r="T23" i="1"/>
  <c r="T43" i="1" s="1"/>
  <c r="W22" i="1"/>
  <c r="W42" i="1" s="1"/>
  <c r="V22" i="1"/>
  <c r="V42" i="1" s="1"/>
  <c r="U22" i="1"/>
  <c r="U42" i="1" s="1"/>
  <c r="T22" i="1"/>
  <c r="T42" i="1" s="1"/>
  <c r="W21" i="1"/>
  <c r="W41" i="1" s="1"/>
  <c r="V21" i="1"/>
  <c r="V41" i="1" s="1"/>
  <c r="U21" i="1"/>
  <c r="U41" i="1" s="1"/>
  <c r="T21" i="1"/>
  <c r="T41" i="1" s="1"/>
  <c r="W20" i="1"/>
  <c r="W40" i="1" s="1"/>
  <c r="V20" i="1"/>
  <c r="V40" i="1" s="1"/>
  <c r="U20" i="1"/>
  <c r="U40" i="1" s="1"/>
  <c r="T20" i="1"/>
  <c r="T40" i="1" s="1"/>
  <c r="W19" i="1"/>
  <c r="W39" i="1" s="1"/>
  <c r="V19" i="1"/>
  <c r="V39" i="1" s="1"/>
  <c r="U19" i="1"/>
  <c r="U39" i="1" s="1"/>
  <c r="T19" i="1"/>
  <c r="T39" i="1" s="1"/>
  <c r="W18" i="1"/>
  <c r="W38" i="1" s="1"/>
  <c r="V18" i="1"/>
  <c r="V38" i="1" s="1"/>
  <c r="U18" i="1"/>
  <c r="U38" i="1" s="1"/>
  <c r="T18" i="1"/>
  <c r="T38" i="1" s="1"/>
  <c r="W17" i="1"/>
  <c r="W37" i="1" s="1"/>
  <c r="V17" i="1"/>
  <c r="V37" i="1" s="1"/>
  <c r="U17" i="1"/>
  <c r="U37" i="1" s="1"/>
  <c r="W13" i="1" l="1"/>
  <c r="W24" i="1" s="1"/>
  <c r="W44" i="1" s="1"/>
  <c r="V13" i="1"/>
  <c r="V24" i="1" s="1"/>
  <c r="V44" i="1" s="1"/>
  <c r="U13" i="1"/>
  <c r="U24" i="1" s="1"/>
  <c r="U44" i="1" s="1"/>
  <c r="T13" i="1"/>
  <c r="T24" i="1" s="1"/>
  <c r="T44" i="1" s="1"/>
  <c r="M43" i="1" l="1"/>
  <c r="M42" i="1"/>
  <c r="M41" i="1"/>
  <c r="M40" i="1"/>
  <c r="M39" i="1"/>
  <c r="M38" i="1"/>
  <c r="M37" i="1"/>
  <c r="P43" i="1"/>
  <c r="P42" i="1"/>
  <c r="P41" i="1"/>
  <c r="P40" i="1"/>
  <c r="P39" i="1"/>
  <c r="P38" i="1"/>
  <c r="P37" i="1"/>
  <c r="J43" i="1"/>
  <c r="J42" i="1"/>
  <c r="J41" i="1"/>
  <c r="J40" i="1"/>
  <c r="J39" i="1"/>
  <c r="J38" i="1"/>
  <c r="J37" i="1"/>
  <c r="G43" i="1"/>
  <c r="G42" i="1"/>
  <c r="G41" i="1"/>
  <c r="G40" i="1"/>
  <c r="G39" i="1"/>
  <c r="G38" i="1"/>
  <c r="G37" i="1"/>
  <c r="D43" i="1"/>
  <c r="D42" i="1"/>
  <c r="D41" i="1"/>
  <c r="D40" i="1"/>
  <c r="D39" i="1"/>
  <c r="D38" i="1"/>
  <c r="D37" i="1"/>
  <c r="G44" i="1"/>
  <c r="O43" i="1"/>
  <c r="O42" i="1"/>
  <c r="O41" i="1"/>
  <c r="O40" i="1"/>
  <c r="O39" i="1"/>
  <c r="O38" i="1"/>
  <c r="O37" i="1"/>
  <c r="L44" i="1"/>
  <c r="L43" i="1"/>
  <c r="L42" i="1"/>
  <c r="L41" i="1"/>
  <c r="L40" i="1"/>
  <c r="L39" i="1"/>
  <c r="L38" i="1"/>
  <c r="L37" i="1"/>
  <c r="I43" i="1"/>
  <c r="I42" i="1"/>
  <c r="I41" i="1"/>
  <c r="I40" i="1"/>
  <c r="I39" i="1"/>
  <c r="I38" i="1"/>
  <c r="I37" i="1"/>
  <c r="F43" i="1"/>
  <c r="F42" i="1"/>
  <c r="F41" i="1"/>
  <c r="F40" i="1"/>
  <c r="F39" i="1"/>
  <c r="F38" i="1"/>
  <c r="F37" i="1"/>
  <c r="C43" i="1"/>
  <c r="C42" i="1"/>
  <c r="C41" i="1"/>
  <c r="C40" i="1"/>
  <c r="C39" i="1"/>
  <c r="C38" i="1"/>
  <c r="C37" i="1"/>
  <c r="B41" i="1" l="1"/>
  <c r="B37" i="1"/>
  <c r="K41" i="1"/>
  <c r="H38" i="1"/>
  <c r="E41" i="1"/>
  <c r="B40" i="1"/>
  <c r="H42" i="1" l="1"/>
  <c r="K37" i="1"/>
  <c r="H39" i="1"/>
  <c r="H43" i="1"/>
  <c r="K38" i="1"/>
  <c r="E42" i="1"/>
  <c r="H37" i="1"/>
  <c r="K40" i="1"/>
  <c r="K42" i="1"/>
  <c r="N42" i="1"/>
  <c r="N37" i="1"/>
  <c r="N43" i="1"/>
  <c r="N38" i="1"/>
  <c r="N44" i="1"/>
  <c r="E37" i="1"/>
  <c r="N39" i="1"/>
  <c r="E38" i="1"/>
  <c r="H40" i="1"/>
  <c r="N40" i="1"/>
  <c r="H41" i="1"/>
  <c r="N41" i="1"/>
  <c r="E39" i="1"/>
  <c r="E43" i="1"/>
  <c r="E40" i="1"/>
  <c r="K39" i="1"/>
  <c r="K43" i="1"/>
  <c r="B38" i="1"/>
  <c r="B42" i="1"/>
  <c r="B39" i="1"/>
  <c r="B43" i="1"/>
  <c r="S95" i="1" l="1"/>
  <c r="S91" i="1"/>
  <c r="S67" i="1"/>
  <c r="S93" i="1"/>
  <c r="S89" i="1"/>
  <c r="S69" i="1"/>
  <c r="S65" i="1"/>
  <c r="S92" i="1"/>
  <c r="S94" i="1"/>
  <c r="S90" i="1"/>
  <c r="S70" i="1"/>
  <c r="S66" i="1"/>
  <c r="S68" i="1"/>
  <c r="S64" i="1"/>
  <c r="S96" i="1"/>
  <c r="S71" i="1"/>
  <c r="S42" i="1"/>
  <c r="S38" i="1"/>
  <c r="S41" i="1"/>
  <c r="S37" i="1"/>
  <c r="S40" i="1"/>
  <c r="S43" i="1"/>
  <c r="S39" i="1"/>
  <c r="B13" i="1"/>
  <c r="B44" i="1" s="1"/>
  <c r="C44" i="1"/>
  <c r="D13" i="1"/>
  <c r="D44" i="1" s="1"/>
  <c r="E44" i="1"/>
  <c r="F44" i="1"/>
  <c r="H44" i="1"/>
  <c r="I44" i="1"/>
  <c r="J44" i="1"/>
  <c r="K44" i="1"/>
  <c r="M44" i="1"/>
  <c r="O44" i="1"/>
  <c r="P44" i="1"/>
  <c r="S44" i="1"/>
  <c r="R92" i="1" l="1"/>
  <c r="R68" i="1"/>
  <c r="R64" i="1"/>
  <c r="R94" i="1"/>
  <c r="R90" i="1"/>
  <c r="R66" i="1"/>
  <c r="R93" i="1"/>
  <c r="R89" i="1"/>
  <c r="R65" i="1"/>
  <c r="R95" i="1"/>
  <c r="R91" i="1"/>
  <c r="R67" i="1"/>
  <c r="R69" i="1"/>
  <c r="R70" i="1"/>
  <c r="R71" i="1"/>
  <c r="R96" i="1"/>
  <c r="R42" i="1"/>
  <c r="R38" i="1"/>
  <c r="R41" i="1"/>
  <c r="R37" i="1"/>
  <c r="R43" i="1"/>
  <c r="R39" i="1"/>
  <c r="R40" i="1"/>
  <c r="R44" i="1"/>
  <c r="Q94" i="1" l="1"/>
  <c r="Q92" i="1"/>
  <c r="Q90" i="1"/>
  <c r="Q69" i="1"/>
  <c r="Q67" i="1"/>
  <c r="Q65" i="1"/>
  <c r="Q68" i="1"/>
  <c r="Q66" i="1"/>
  <c r="Q64" i="1"/>
  <c r="Q95" i="1"/>
  <c r="Q93" i="1"/>
  <c r="Q91" i="1"/>
  <c r="Q89" i="1"/>
  <c r="Q70" i="1"/>
  <c r="Q71" i="1"/>
  <c r="Q42" i="1"/>
  <c r="Q39" i="1"/>
  <c r="Q96" i="1"/>
  <c r="Q41" i="1"/>
  <c r="Q37" i="1"/>
  <c r="Q40" i="1"/>
  <c r="Q43" i="1"/>
  <c r="Q38" i="1"/>
  <c r="Q44" i="1"/>
</calcChain>
</file>

<file path=xl/sharedStrings.xml><?xml version="1.0" encoding="utf-8"?>
<sst xmlns="http://schemas.openxmlformats.org/spreadsheetml/2006/main" count="456" uniqueCount="36">
  <si>
    <t>Paper</t>
  </si>
  <si>
    <t>Plastics</t>
  </si>
  <si>
    <t>Glass</t>
  </si>
  <si>
    <t>Metal</t>
  </si>
  <si>
    <t>Food</t>
  </si>
  <si>
    <t>Yard Waste</t>
  </si>
  <si>
    <t>Other</t>
  </si>
  <si>
    <t>Manhattan</t>
  </si>
  <si>
    <t>Bronx</t>
  </si>
  <si>
    <t>Brooklyn</t>
  </si>
  <si>
    <t>Queens</t>
  </si>
  <si>
    <t>Staten Island</t>
  </si>
  <si>
    <t>Percentage</t>
  </si>
  <si>
    <t>lbs/p/yr</t>
  </si>
  <si>
    <t>Population</t>
  </si>
  <si>
    <t>Total</t>
  </si>
  <si>
    <t>NYC</t>
  </si>
  <si>
    <t>Percents</t>
  </si>
  <si>
    <t>lbs/p/y</t>
  </si>
  <si>
    <t>USEPA</t>
  </si>
  <si>
    <t>1990-Su</t>
  </si>
  <si>
    <t>1990-F</t>
  </si>
  <si>
    <t>1990-W</t>
  </si>
  <si>
    <t>1991-Sp</t>
  </si>
  <si>
    <t>2004-F</t>
  </si>
  <si>
    <t>2005-W</t>
  </si>
  <si>
    <t>2005-Sp</t>
  </si>
  <si>
    <t>2005-Su</t>
  </si>
  <si>
    <t>kg/p/y</t>
  </si>
  <si>
    <t>MGP</t>
  </si>
  <si>
    <t>paper</t>
  </si>
  <si>
    <t>tons recycled</t>
  </si>
  <si>
    <t>tons generated</t>
  </si>
  <si>
    <t>recyc</t>
  </si>
  <si>
    <t>increases</t>
  </si>
  <si>
    <t>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</si>
</sst>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0" fontId="0" fillId="2" borderId="0" xfId="0" applyFill="1"/>
    <xf numFmtId="1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165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Paper!$B$2:$E$2</c:f>
              <c:numCache>
                <c:formatCode>0.0</c:formatCode>
                <c:ptCount val="4"/>
                <c:pt idx="1">
                  <c:v>60.7</c:v>
                </c:pt>
                <c:pt idx="2">
                  <c:v>56.356543894935172</c:v>
                </c:pt>
                <c:pt idx="3">
                  <c:v>50.896329940035763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8F-41D0-852B-A27072CDAFD3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Paper!$B$3:$E$3</c:f>
              <c:numCache>
                <c:formatCode>0.0</c:formatCode>
                <c:ptCount val="4"/>
                <c:pt idx="1">
                  <c:v>66.048266558798204</c:v>
                </c:pt>
                <c:pt idx="2">
                  <c:v>59.000400451791762</c:v>
                </c:pt>
                <c:pt idx="3">
                  <c:v>55.040601732259539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8F-41D0-852B-A27072CDAFD3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Paper!$B$4:$E$4</c:f>
              <c:numCache>
                <c:formatCode>0.0</c:formatCode>
                <c:ptCount val="4"/>
                <c:pt idx="1">
                  <c:v>51.029461180797462</c:v>
                </c:pt>
                <c:pt idx="2">
                  <c:v>49.666018937252687</c:v>
                </c:pt>
                <c:pt idx="3">
                  <c:v>44.16400439566403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8F-41D0-852B-A27072CDAFD3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Paper!$B$5:$E$5</c:f>
              <c:numCache>
                <c:formatCode>0.0</c:formatCode>
                <c:ptCount val="4"/>
                <c:pt idx="1">
                  <c:v>59.223492775769465</c:v>
                </c:pt>
                <c:pt idx="2">
                  <c:v>57.932979969711695</c:v>
                </c:pt>
                <c:pt idx="3">
                  <c:v>53.110136957201611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C8F-41D0-852B-A27072CDAFD3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Paper!$B$6:$E$6</c:f>
              <c:numCache>
                <c:formatCode>0.0</c:formatCode>
                <c:ptCount val="4"/>
                <c:pt idx="1">
                  <c:v>60.926850250616248</c:v>
                </c:pt>
                <c:pt idx="2">
                  <c:v>54.869342053371902</c:v>
                </c:pt>
                <c:pt idx="3">
                  <c:v>48.609099876242169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C8F-41D0-852B-A27072CDAFD3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Paper!$B$7:$E$7</c:f>
              <c:numCache>
                <c:formatCode>0.0</c:formatCode>
                <c:ptCount val="4"/>
                <c:pt idx="1">
                  <c:v>64.566116044684094</c:v>
                </c:pt>
                <c:pt idx="2">
                  <c:v>57.46046821627926</c:v>
                </c:pt>
                <c:pt idx="3">
                  <c:v>50.866643514499046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C8F-41D0-852B-A27072CDAFD3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Paper!$B$8:$E$8</c:f>
              <c:numCache>
                <c:formatCode>0.0</c:formatCode>
                <c:ptCount val="4"/>
                <c:pt idx="0" formatCode="General">
                  <c:v>60.9</c:v>
                </c:pt>
                <c:pt idx="1">
                  <c:v>52.2</c:v>
                </c:pt>
                <c:pt idx="2">
                  <c:v>49.6</c:v>
                </c:pt>
                <c:pt idx="3">
                  <c:v>46.9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C8F-41D0-852B-A27072CD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63224"/>
        <c:axId val="441760872"/>
      </c:scatterChart>
      <c:valAx>
        <c:axId val="44176322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760872"/>
        <c:crosses val="autoZero"/>
        <c:crossBetween val="midCat"/>
        <c:majorUnit val="5"/>
        <c:minorUnit val="1"/>
      </c:valAx>
      <c:valAx>
        <c:axId val="441760872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763224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Yard!$A$21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Yard!$B$21:$M$21</c:f>
              <c:numCache>
                <c:formatCode>0.0</c:formatCode>
                <c:ptCount val="12"/>
                <c:pt idx="5">
                  <c:v>6.9090459934379404E-3</c:v>
                </c:pt>
                <c:pt idx="6">
                  <c:v>7.0360156118463753E-3</c:v>
                </c:pt>
                <c:pt idx="7">
                  <c:v>0</c:v>
                </c:pt>
                <c:pt idx="8">
                  <c:v>6.8091477031616927E-3</c:v>
                </c:pt>
                <c:pt idx="9">
                  <c:v>2.63952160836088E-2</c:v>
                </c:pt>
                <c:pt idx="10">
                  <c:v>2.3694357752941091E-2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72-4E81-A7AC-989842346440}"/>
            </c:ext>
          </c:extLst>
        </c:ser>
        <c:ser>
          <c:idx val="1"/>
          <c:order val="1"/>
          <c:tx>
            <c:strRef>
              <c:f>Yard!$A$22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Yard!$B$22:$M$22</c:f>
              <c:numCache>
                <c:formatCode>0.0</c:formatCode>
                <c:ptCount val="12"/>
                <c:pt idx="5">
                  <c:v>5.2601656327972493E-3</c:v>
                </c:pt>
                <c:pt idx="6">
                  <c:v>5.2504297132167834E-3</c:v>
                </c:pt>
                <c:pt idx="7">
                  <c:v>2.5798482404227629E-3</c:v>
                </c:pt>
                <c:pt idx="8">
                  <c:v>2.6231985625556971E-3</c:v>
                </c:pt>
                <c:pt idx="9">
                  <c:v>1.3898314905223998E-2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2-4E81-A7AC-989842346440}"/>
            </c:ext>
          </c:extLst>
        </c:ser>
        <c:ser>
          <c:idx val="2"/>
          <c:order val="2"/>
          <c:tx>
            <c:strRef>
              <c:f>Yard!$A$23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Yard!$B$23:$M$23</c:f>
              <c:numCache>
                <c:formatCode>0.0</c:formatCode>
                <c:ptCount val="12"/>
                <c:pt idx="5">
                  <c:v>6.6904797157240148E-3</c:v>
                </c:pt>
                <c:pt idx="6">
                  <c:v>8.8236973346996067E-3</c:v>
                </c:pt>
                <c:pt idx="7">
                  <c:v>0</c:v>
                </c:pt>
                <c:pt idx="8">
                  <c:v>4.4349231896685789E-3</c:v>
                </c:pt>
                <c:pt idx="9">
                  <c:v>1.9033019734641662E-2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72-4E81-A7AC-989842346440}"/>
            </c:ext>
          </c:extLst>
        </c:ser>
        <c:ser>
          <c:idx val="3"/>
          <c:order val="3"/>
          <c:tx>
            <c:strRef>
              <c:f>Yard!$A$24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Yard!$B$24:$M$24</c:f>
              <c:numCache>
                <c:formatCode>0.0</c:formatCode>
                <c:ptCount val="12"/>
                <c:pt idx="5">
                  <c:v>1.2882384029199152E-2</c:v>
                </c:pt>
                <c:pt idx="6">
                  <c:v>0.12392951165685266</c:v>
                </c:pt>
                <c:pt idx="7">
                  <c:v>2.5038836588109599E-3</c:v>
                </c:pt>
                <c:pt idx="8">
                  <c:v>2.6362699834252658E-3</c:v>
                </c:pt>
                <c:pt idx="9">
                  <c:v>3.2050856483666373E-2</c:v>
                </c:pt>
                <c:pt idx="10">
                  <c:v>2.0821614526297397E-2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72-4E81-A7AC-989842346440}"/>
            </c:ext>
          </c:extLst>
        </c:ser>
        <c:ser>
          <c:idx val="4"/>
          <c:order val="4"/>
          <c:tx>
            <c:strRef>
              <c:f>Yard!$A$25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Yard!$B$25:$M$25</c:f>
              <c:numCache>
                <c:formatCode>0.0</c:formatCode>
                <c:ptCount val="12"/>
                <c:pt idx="5">
                  <c:v>1.3285139777619717E-2</c:v>
                </c:pt>
                <c:pt idx="6">
                  <c:v>1.3953785337750945E-2</c:v>
                </c:pt>
                <c:pt idx="7">
                  <c:v>0</c:v>
                </c:pt>
                <c:pt idx="8">
                  <c:v>9.0039414246017423E-3</c:v>
                </c:pt>
                <c:pt idx="9">
                  <c:v>3.7257275844783701E-2</c:v>
                </c:pt>
                <c:pt idx="10">
                  <c:v>6.6758453039986468E-2</c:v>
                </c:pt>
                <c:pt idx="11">
                  <c:v>6.0556415985228713E-2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672-4E81-A7AC-989842346440}"/>
            </c:ext>
          </c:extLst>
        </c:ser>
        <c:ser>
          <c:idx val="5"/>
          <c:order val="5"/>
          <c:tx>
            <c:strRef>
              <c:f>Yard!$A$26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Yard!$B$26:$M$26</c:f>
              <c:numCache>
                <c:formatCode>0.0</c:formatCode>
                <c:ptCount val="12"/>
                <c:pt idx="5">
                  <c:v>1.9094845160968783E-2</c:v>
                </c:pt>
                <c:pt idx="6">
                  <c:v>7.4196804287844052E-3</c:v>
                </c:pt>
                <c:pt idx="7">
                  <c:v>0</c:v>
                </c:pt>
                <c:pt idx="8">
                  <c:v>2.0470429047333694E-2</c:v>
                </c:pt>
                <c:pt idx="9">
                  <c:v>2.5020168925295898E-2</c:v>
                </c:pt>
                <c:pt idx="10">
                  <c:v>0.20239165304661755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672-4E81-A7AC-989842346440}"/>
            </c:ext>
          </c:extLst>
        </c:ser>
        <c:ser>
          <c:idx val="6"/>
          <c:order val="6"/>
          <c:tx>
            <c:strRef>
              <c:f>Yard!$A$27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Yard!$B$27:$M$27</c:f>
              <c:numCache>
                <c:formatCode>General</c:formatCode>
                <c:ptCount val="12"/>
                <c:pt idx="0" formatCode="0.0">
                  <c:v>15.26266260893963</c:v>
                </c:pt>
                <c:pt idx="4" formatCode="0.0">
                  <c:v>17.257301045437185</c:v>
                </c:pt>
                <c:pt idx="5" formatCode="0.0">
                  <c:v>61.503668557254045</c:v>
                </c:pt>
                <c:pt idx="8" formatCode="0.0">
                  <c:v>61.118578809356642</c:v>
                </c:pt>
                <c:pt idx="10" formatCode="0.0">
                  <c:v>59.208622289647053</c:v>
                </c:pt>
                <c:pt idx="11" formatCode="0.0">
                  <c:v>68.226895921835293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672-4E81-A7AC-989842346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762832"/>
        <c:axId val="446971992"/>
      </c:lineChart>
      <c:catAx>
        <c:axId val="441762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1992"/>
        <c:crosses val="autoZero"/>
        <c:auto val="1"/>
        <c:lblAlgn val="ctr"/>
        <c:lblOffset val="100"/>
        <c:noMultiLvlLbl val="0"/>
      </c:catAx>
      <c:valAx>
        <c:axId val="446971992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kg/p/yr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762832"/>
        <c:crosses val="autoZero"/>
        <c:crossBetween val="between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Other!$A$21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Other!$B$21:$M$21</c:f>
              <c:numCache>
                <c:formatCode>0.0</c:formatCode>
                <c:ptCount val="12"/>
                <c:pt idx="5">
                  <c:v>3.0607073750930072</c:v>
                </c:pt>
                <c:pt idx="6">
                  <c:v>4.1371771797656685</c:v>
                </c:pt>
                <c:pt idx="7">
                  <c:v>3.1596575995865774</c:v>
                </c:pt>
                <c:pt idx="8">
                  <c:v>2.260637037449682</c:v>
                </c:pt>
                <c:pt idx="9">
                  <c:v>2.5075455279428356</c:v>
                </c:pt>
                <c:pt idx="10">
                  <c:v>1.361214723876883</c:v>
                </c:pt>
                <c:pt idx="11">
                  <c:v>2.1362927557856333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72-4E81-A7AC-989842346440}"/>
            </c:ext>
          </c:extLst>
        </c:ser>
        <c:ser>
          <c:idx val="1"/>
          <c:order val="1"/>
          <c:tx>
            <c:strRef>
              <c:f>Yard!$A$22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Other!$B$22:$M$22</c:f>
              <c:numCache>
                <c:formatCode>0.0</c:formatCode>
                <c:ptCount val="12"/>
                <c:pt idx="5">
                  <c:v>3.1439635698829425</c:v>
                </c:pt>
                <c:pt idx="6">
                  <c:v>4.1834028679426876</c:v>
                </c:pt>
                <c:pt idx="7">
                  <c:v>3.5939009920504139</c:v>
                </c:pt>
                <c:pt idx="8">
                  <c:v>2.2974682746369344</c:v>
                </c:pt>
                <c:pt idx="9">
                  <c:v>2.3665757451460161</c:v>
                </c:pt>
                <c:pt idx="10">
                  <c:v>0.99515931266700997</c:v>
                </c:pt>
                <c:pt idx="11">
                  <c:v>1.9309390450424384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2-4E81-A7AC-989842346440}"/>
            </c:ext>
          </c:extLst>
        </c:ser>
        <c:ser>
          <c:idx val="2"/>
          <c:order val="2"/>
          <c:tx>
            <c:strRef>
              <c:f>Other!$A$23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Other!$B$23:$M$23</c:f>
              <c:numCache>
                <c:formatCode>0.0</c:formatCode>
                <c:ptCount val="12"/>
                <c:pt idx="5">
                  <c:v>2.8845821181372933</c:v>
                </c:pt>
                <c:pt idx="6">
                  <c:v>3.9455310309052121</c:v>
                </c:pt>
                <c:pt idx="7">
                  <c:v>3.1293205678276439</c:v>
                </c:pt>
                <c:pt idx="8">
                  <c:v>2.1703549575205106</c:v>
                </c:pt>
                <c:pt idx="9">
                  <c:v>2.3325561584342234</c:v>
                </c:pt>
                <c:pt idx="10">
                  <c:v>1.0918371917375955</c:v>
                </c:pt>
                <c:pt idx="11">
                  <c:v>1.6755652311472211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72-4E81-A7AC-989842346440}"/>
            </c:ext>
          </c:extLst>
        </c:ser>
        <c:ser>
          <c:idx val="3"/>
          <c:order val="3"/>
          <c:tx>
            <c:strRef>
              <c:f>Other!$A$24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Other!$B$24:$M$24</c:f>
              <c:numCache>
                <c:formatCode>0.0</c:formatCode>
                <c:ptCount val="12"/>
                <c:pt idx="5">
                  <c:v>2.9513789936091963</c:v>
                </c:pt>
                <c:pt idx="6">
                  <c:v>4.1150054987129137</c:v>
                </c:pt>
                <c:pt idx="7">
                  <c:v>2.7939484607680489</c:v>
                </c:pt>
                <c:pt idx="8">
                  <c:v>2.1626649083174456</c:v>
                </c:pt>
                <c:pt idx="9">
                  <c:v>2.5011251860663521</c:v>
                </c:pt>
                <c:pt idx="10">
                  <c:v>1.0114913778630639</c:v>
                </c:pt>
                <c:pt idx="11">
                  <c:v>1.9718774549335585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72-4E81-A7AC-989842346440}"/>
            </c:ext>
          </c:extLst>
        </c:ser>
        <c:ser>
          <c:idx val="4"/>
          <c:order val="4"/>
          <c:tx>
            <c:strRef>
              <c:f>Other!$A$25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Other!$B$25:$M$25</c:f>
              <c:numCache>
                <c:formatCode>0.0</c:formatCode>
                <c:ptCount val="12"/>
                <c:pt idx="5">
                  <c:v>2.9923928180868953</c:v>
                </c:pt>
                <c:pt idx="6">
                  <c:v>3.9560407443894561</c:v>
                </c:pt>
                <c:pt idx="7">
                  <c:v>2.9430508567141218</c:v>
                </c:pt>
                <c:pt idx="8">
                  <c:v>2.1670534957895713</c:v>
                </c:pt>
                <c:pt idx="9">
                  <c:v>2.6860857203368331</c:v>
                </c:pt>
                <c:pt idx="10">
                  <c:v>2.1707234462054981</c:v>
                </c:pt>
                <c:pt idx="11">
                  <c:v>2.4424922185525801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672-4E81-A7AC-989842346440}"/>
            </c:ext>
          </c:extLst>
        </c:ser>
        <c:ser>
          <c:idx val="5"/>
          <c:order val="5"/>
          <c:tx>
            <c:strRef>
              <c:f>Other!$A$26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Other!$B$26:$M$26</c:f>
              <c:numCache>
                <c:formatCode>0.0</c:formatCode>
                <c:ptCount val="12"/>
                <c:pt idx="5">
                  <c:v>4.0927497824958303</c:v>
                </c:pt>
                <c:pt idx="6">
                  <c:v>5.3165716712051161</c:v>
                </c:pt>
                <c:pt idx="7">
                  <c:v>4.2749022653790263</c:v>
                </c:pt>
                <c:pt idx="8">
                  <c:v>3.243056625253558</c:v>
                </c:pt>
                <c:pt idx="9">
                  <c:v>3.2339197410591747</c:v>
                </c:pt>
                <c:pt idx="10">
                  <c:v>2.0745971546295698</c:v>
                </c:pt>
                <c:pt idx="11">
                  <c:v>2.9815181460581059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672-4E81-A7AC-989842346440}"/>
            </c:ext>
          </c:extLst>
        </c:ser>
        <c:ser>
          <c:idx val="6"/>
          <c:order val="6"/>
          <c:tx>
            <c:strRef>
              <c:f>Other!$A$27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Other!$B$27:$M$27</c:f>
              <c:numCache>
                <c:formatCode>General</c:formatCode>
                <c:ptCount val="12"/>
                <c:pt idx="0" formatCode="0.0">
                  <c:v>6.7834056039731676</c:v>
                </c:pt>
                <c:pt idx="4" formatCode="0.0">
                  <c:v>9.1042454334196155</c:v>
                </c:pt>
                <c:pt idx="5" formatCode="0.0">
                  <c:v>16.707689489962711</c:v>
                </c:pt>
                <c:pt idx="8" formatCode="0.0">
                  <c:v>18.163754344949368</c:v>
                </c:pt>
                <c:pt idx="10" formatCode="0.0">
                  <c:v>21.919787826379967</c:v>
                </c:pt>
                <c:pt idx="11" formatCode="0.0">
                  <c:v>24.498460697801864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672-4E81-A7AC-989842346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68072"/>
        <c:axId val="446971600"/>
      </c:lineChart>
      <c:catAx>
        <c:axId val="446968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1600"/>
        <c:crosses val="autoZero"/>
        <c:auto val="1"/>
        <c:lblAlgn val="ctr"/>
        <c:lblOffset val="100"/>
        <c:noMultiLvlLbl val="0"/>
      </c:catAx>
      <c:valAx>
        <c:axId val="446971600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kg/p/yr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6807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Other!$A$21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Other!$B$2:$M$2</c:f>
              <c:numCache>
                <c:formatCode>General</c:formatCode>
                <c:ptCount val="12"/>
                <c:pt idx="5" formatCode="0.0">
                  <c:v>4.43</c:v>
                </c:pt>
                <c:pt idx="6" formatCode="0.0">
                  <c:v>5.88</c:v>
                </c:pt>
                <c:pt idx="7" formatCode="0.0">
                  <c:v>4.62</c:v>
                </c:pt>
                <c:pt idx="8" formatCode="0.0">
                  <c:v>3.32</c:v>
                </c:pt>
                <c:pt idx="9" formatCode="0.0">
                  <c:v>3.8</c:v>
                </c:pt>
                <c:pt idx="10" formatCode="0.0">
                  <c:v>2.5014834365485052</c:v>
                </c:pt>
                <c:pt idx="11" formatCode="0.0">
                  <c:v>3.508620268704838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2F-4CA3-B1CE-285DD57CD068}"/>
            </c:ext>
          </c:extLst>
        </c:ser>
        <c:ser>
          <c:idx val="1"/>
          <c:order val="1"/>
          <c:tx>
            <c:strRef>
              <c:f>Other!$A$3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Other!$B$3:$M$3</c:f>
              <c:numCache>
                <c:formatCode>General</c:formatCode>
                <c:ptCount val="12"/>
                <c:pt idx="5" formatCode="0.0">
                  <c:v>4.0112657720511828</c:v>
                </c:pt>
                <c:pt idx="6" formatCode="0.0">
                  <c:v>4.8658489681050661</c:v>
                </c:pt>
                <c:pt idx="7" formatCode="0.0">
                  <c:v>4.5785486771127673</c:v>
                </c:pt>
                <c:pt idx="8" formatCode="0.0">
                  <c:v>2.9519455958549221</c:v>
                </c:pt>
                <c:pt idx="9" formatCode="0.0">
                  <c:v>3.4055578122733206</c:v>
                </c:pt>
                <c:pt idx="10" formatCode="0.0">
                  <c:v>1.6616565075749796</c:v>
                </c:pt>
                <c:pt idx="11" formatCode="0.0">
                  <c:v>2.8278657058997592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2F-4CA3-B1CE-285DD57CD068}"/>
            </c:ext>
          </c:extLst>
        </c:ser>
        <c:ser>
          <c:idx val="2"/>
          <c:order val="2"/>
          <c:tx>
            <c:strRef>
              <c:f>Other!$A$4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Other!$B$4:$M$4</c:f>
              <c:numCache>
                <c:formatCode>General</c:formatCode>
                <c:ptCount val="12"/>
                <c:pt idx="5" formatCode="0.0">
                  <c:v>6.477941603002078</c:v>
                </c:pt>
                <c:pt idx="6" formatCode="0.0">
                  <c:v>8.868817427385892</c:v>
                </c:pt>
                <c:pt idx="7" formatCode="0.0">
                  <c:v>7.1340347185691737</c:v>
                </c:pt>
                <c:pt idx="8" formatCode="0.0">
                  <c:v>4.9504473684210533</c:v>
                </c:pt>
                <c:pt idx="9" formatCode="0.0">
                  <c:v>5.2093764493687189</c:v>
                </c:pt>
                <c:pt idx="10" formatCode="0.0">
                  <c:v>3.0100480497456186</c:v>
                </c:pt>
                <c:pt idx="11" formatCode="0.0">
                  <c:v>3.6786918829450954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2F-4CA3-B1CE-285DD57CD068}"/>
            </c:ext>
          </c:extLst>
        </c:ser>
        <c:ser>
          <c:idx val="3"/>
          <c:order val="3"/>
          <c:tx>
            <c:strRef>
              <c:f>Other!$A$5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Other!$B$5:$M$5</c:f>
              <c:numCache>
                <c:formatCode>General</c:formatCode>
                <c:ptCount val="12"/>
                <c:pt idx="5" formatCode="0.0">
                  <c:v>4.5820385216270765</c:v>
                </c:pt>
                <c:pt idx="6" formatCode="0.0">
                  <c:v>6.3560057019268577</c:v>
                </c:pt>
                <c:pt idx="7" formatCode="0.0">
                  <c:v>4.310849454973976</c:v>
                </c:pt>
                <c:pt idx="8" formatCode="0.0">
                  <c:v>3.4277120952284879</c:v>
                </c:pt>
                <c:pt idx="9" formatCode="0.0">
                  <c:v>4.1535419088891237</c:v>
                </c:pt>
                <c:pt idx="10" formatCode="0.0">
                  <c:v>2.0602694516672857</c:v>
                </c:pt>
                <c:pt idx="11" formatCode="0.0">
                  <c:v>3.3902111890670268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2F-4CA3-B1CE-285DD57CD068}"/>
            </c:ext>
          </c:extLst>
        </c:ser>
        <c:ser>
          <c:idx val="4"/>
          <c:order val="4"/>
          <c:tx>
            <c:strRef>
              <c:f>Other!$A$6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Other!$B$6:$M$6</c:f>
              <c:numCache>
                <c:formatCode>General</c:formatCode>
                <c:ptCount val="12"/>
                <c:pt idx="5" formatCode="0.0">
                  <c:v>4.0428501627770368</c:v>
                </c:pt>
                <c:pt idx="6" formatCode="0.0">
                  <c:v>5.4214968152866243</c:v>
                </c:pt>
                <c:pt idx="7" formatCode="0.0">
                  <c:v>4.0957114856918846</c:v>
                </c:pt>
                <c:pt idx="8" formatCode="0.0">
                  <c:v>2.9850742070035889</c:v>
                </c:pt>
                <c:pt idx="9" formatCode="0.0">
                  <c:v>3.5778651158427914</c:v>
                </c:pt>
                <c:pt idx="10" formatCode="0.0">
                  <c:v>3.6037840147232814</c:v>
                </c:pt>
                <c:pt idx="11" formatCode="0.0">
                  <c:v>3.8823810515739301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2F-4CA3-B1CE-285DD57CD068}"/>
            </c:ext>
          </c:extLst>
        </c:ser>
        <c:ser>
          <c:idx val="5"/>
          <c:order val="5"/>
          <c:tx>
            <c:strRef>
              <c:f>Other!$A$7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Other!$B$7:$M$7</c:f>
              <c:numCache>
                <c:formatCode>General</c:formatCode>
                <c:ptCount val="12"/>
                <c:pt idx="5" formatCode="0.0">
                  <c:v>3.6752494978327523</c:v>
                </c:pt>
                <c:pt idx="6" formatCode="0.0">
                  <c:v>4.7350454270139313</c:v>
                </c:pt>
                <c:pt idx="7" formatCode="0.0">
                  <c:v>3.9225429017160689</c:v>
                </c:pt>
                <c:pt idx="8" formatCode="0.0">
                  <c:v>2.924645814167433</c:v>
                </c:pt>
                <c:pt idx="9" formatCode="0.0">
                  <c:v>3.0978501628664494</c:v>
                </c:pt>
                <c:pt idx="10" formatCode="0.0">
                  <c:v>2.2464133966508371</c:v>
                </c:pt>
                <c:pt idx="11" formatCode="0.0">
                  <c:v>3.4130578225386357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C2F-4CA3-B1CE-285DD57CD068}"/>
            </c:ext>
          </c:extLst>
        </c:ser>
        <c:ser>
          <c:idx val="6"/>
          <c:order val="6"/>
          <c:tx>
            <c:strRef>
              <c:f>Other!$A$8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Other!$B$8:$M$8</c:f>
              <c:numCache>
                <c:formatCode>General</c:formatCode>
                <c:ptCount val="12"/>
                <c:pt idx="0">
                  <c:v>5.6</c:v>
                </c:pt>
                <c:pt idx="4">
                  <c:v>6.9</c:v>
                </c:pt>
                <c:pt idx="5">
                  <c:v>6.7</c:v>
                </c:pt>
                <c:pt idx="8">
                  <c:v>7.4</c:v>
                </c:pt>
                <c:pt idx="10">
                  <c:v>8.6999999999999993</c:v>
                </c:pt>
                <c:pt idx="11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C2F-4CA3-B1CE-285DD57C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70424"/>
        <c:axId val="446972776"/>
      </c:lineChart>
      <c:catAx>
        <c:axId val="446970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2776"/>
        <c:crosses val="autoZero"/>
        <c:auto val="1"/>
        <c:lblAlgn val="ctr"/>
        <c:lblOffset val="100"/>
        <c:noMultiLvlLbl val="0"/>
      </c:catAx>
      <c:valAx>
        <c:axId val="446972776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042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total!$B$21:$M$21</c:f>
              <c:numCache>
                <c:formatCode>0.0</c:formatCode>
                <c:ptCount val="12"/>
                <c:pt idx="5">
                  <c:v>69.090459934379396</c:v>
                </c:pt>
                <c:pt idx="6">
                  <c:v>70.360156118463763</c:v>
                </c:pt>
                <c:pt idx="7">
                  <c:v>68.390857133908597</c:v>
                </c:pt>
                <c:pt idx="8">
                  <c:v>68.091477031616918</c:v>
                </c:pt>
                <c:pt idx="9">
                  <c:v>65.988040209022003</c:v>
                </c:pt>
                <c:pt idx="10">
                  <c:v>54.416299703949221</c:v>
                </c:pt>
                <c:pt idx="11">
                  <c:v>60.886975283142206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F7-417C-B80D-209C0949FF00}"/>
            </c:ext>
          </c:extLst>
        </c:ser>
        <c:ser>
          <c:idx val="1"/>
          <c:order val="1"/>
          <c:tx>
            <c:strRef>
              <c:f>total!$A$22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total!$B$22:$M$22</c:f>
              <c:numCache>
                <c:formatCode>0.0</c:formatCode>
                <c:ptCount val="12"/>
                <c:pt idx="5">
                  <c:v>78.378341115883217</c:v>
                </c:pt>
                <c:pt idx="6">
                  <c:v>85.97477840689848</c:v>
                </c:pt>
                <c:pt idx="7">
                  <c:v>78.494327471401448</c:v>
                </c:pt>
                <c:pt idx="8">
                  <c:v>77.828950434012214</c:v>
                </c:pt>
                <c:pt idx="9">
                  <c:v>69.49157452611999</c:v>
                </c:pt>
                <c:pt idx="10">
                  <c:v>59.88959259211429</c:v>
                </c:pt>
                <c:pt idx="11">
                  <c:v>68.282558150266183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F7-417C-B80D-209C0949FF00}"/>
            </c:ext>
          </c:extLst>
        </c:ser>
        <c:ser>
          <c:idx val="2"/>
          <c:order val="2"/>
          <c:tx>
            <c:strRef>
              <c:f>total!$A$23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total!$B$23:$M$23</c:f>
              <c:numCache>
                <c:formatCode>0.0</c:formatCode>
                <c:ptCount val="12"/>
                <c:pt idx="5">
                  <c:v>44.529301048352899</c:v>
                </c:pt>
                <c:pt idx="6">
                  <c:v>44.487679030598436</c:v>
                </c:pt>
                <c:pt idx="7">
                  <c:v>43.864666927991507</c:v>
                </c:pt>
                <c:pt idx="8">
                  <c:v>43.841592405672742</c:v>
                </c:pt>
                <c:pt idx="9">
                  <c:v>44.776110559583131</c:v>
                </c:pt>
                <c:pt idx="10">
                  <c:v>36.273081814420451</c:v>
                </c:pt>
                <c:pt idx="11">
                  <c:v>45.5478546304833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F7-417C-B80D-209C0949FF00}"/>
            </c:ext>
          </c:extLst>
        </c:ser>
        <c:ser>
          <c:idx val="3"/>
          <c:order val="3"/>
          <c:tx>
            <c:strRef>
              <c:f>total!$A$24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total!$B$24:$M$24</c:f>
              <c:numCache>
                <c:formatCode>0.0</c:formatCode>
                <c:ptCount val="12"/>
                <c:pt idx="5">
                  <c:v>64.411920145995751</c:v>
                </c:pt>
                <c:pt idx="6">
                  <c:v>64.742004518111543</c:v>
                </c:pt>
                <c:pt idx="7">
                  <c:v>64.81201651670564</c:v>
                </c:pt>
                <c:pt idx="8">
                  <c:v>63.093540187577645</c:v>
                </c:pt>
                <c:pt idx="9">
                  <c:v>60.216683518074461</c:v>
                </c:pt>
                <c:pt idx="10">
                  <c:v>49.095101470562916</c:v>
                </c:pt>
                <c:pt idx="11">
                  <c:v>58.163853074775901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F7-417C-B80D-209C0949FF00}"/>
            </c:ext>
          </c:extLst>
        </c:ser>
        <c:ser>
          <c:idx val="4"/>
          <c:order val="4"/>
          <c:tx>
            <c:strRef>
              <c:f>total!$A$25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total!$B$25:$M$25</c:f>
              <c:numCache>
                <c:formatCode>0.0</c:formatCode>
                <c:ptCount val="12"/>
                <c:pt idx="5">
                  <c:v>74.016911278042969</c:v>
                </c:pt>
                <c:pt idx="6">
                  <c:v>72.969529987269894</c:v>
                </c:pt>
                <c:pt idx="7">
                  <c:v>71.856889016608932</c:v>
                </c:pt>
                <c:pt idx="8">
                  <c:v>72.596302319896267</c:v>
                </c:pt>
                <c:pt idx="9">
                  <c:v>75.075097393773817</c:v>
                </c:pt>
                <c:pt idx="10">
                  <c:v>60.234560044025791</c:v>
                </c:pt>
                <c:pt idx="11">
                  <c:v>62.912222837126855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8F7-417C-B80D-209C0949FF00}"/>
            </c:ext>
          </c:extLst>
        </c:ser>
        <c:ser>
          <c:idx val="5"/>
          <c:order val="5"/>
          <c:tx>
            <c:strRef>
              <c:f>total!$A$26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total!$B$26:$M$26</c:f>
              <c:numCache>
                <c:formatCode>0.0</c:formatCode>
                <c:ptCount val="12"/>
                <c:pt idx="5">
                  <c:v>111.35978074166864</c:v>
                </c:pt>
                <c:pt idx="6">
                  <c:v>112.28132344567416</c:v>
                </c:pt>
                <c:pt idx="7">
                  <c:v>108.98293205432637</c:v>
                </c:pt>
                <c:pt idx="8">
                  <c:v>110.88715801221788</c:v>
                </c:pt>
                <c:pt idx="9">
                  <c:v>104.39238733440934</c:v>
                </c:pt>
                <c:pt idx="10">
                  <c:v>92.351530565236686</c:v>
                </c:pt>
                <c:pt idx="11">
                  <c:v>87.356215484226695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8F7-417C-B80D-209C0949FF00}"/>
            </c:ext>
          </c:extLst>
        </c:ser>
        <c:ser>
          <c:idx val="6"/>
          <c:order val="6"/>
          <c:tx>
            <c:strRef>
              <c:f>total!$A$27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total!$B$27:$M$27</c:f>
              <c:numCache>
                <c:formatCode>General</c:formatCode>
                <c:ptCount val="12"/>
                <c:pt idx="0" formatCode="0.0">
                  <c:v>114.34883732411915</c:v>
                </c:pt>
                <c:pt idx="4" formatCode="0.0">
                  <c:v>126.78001476687315</c:v>
                </c:pt>
                <c:pt idx="5" formatCode="0.0">
                  <c:v>225.43273790080121</c:v>
                </c:pt>
                <c:pt idx="8" formatCode="0.0">
                  <c:v>227.2923854516637</c:v>
                </c:pt>
                <c:pt idx="10" formatCode="0.0">
                  <c:v>230.03179638488407</c:v>
                </c:pt>
                <c:pt idx="11" formatCode="0.0">
                  <c:v>238.92584788071269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8F7-417C-B80D-209C0949F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68464"/>
        <c:axId val="446973168"/>
      </c:lineChart>
      <c:catAx>
        <c:axId val="4469684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3168"/>
        <c:crosses val="autoZero"/>
        <c:auto val="1"/>
        <c:lblAlgn val="ctr"/>
        <c:lblOffset val="100"/>
        <c:noMultiLvlLbl val="0"/>
      </c:catAx>
      <c:valAx>
        <c:axId val="446973168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kg/p/yr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68464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total!$A$2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total!$B$2:$M$2</c:f>
              <c:numCache>
                <c:formatCode>General</c:formatCode>
                <c:ptCount val="12"/>
                <c:pt idx="5" formatCode="0.0">
                  <c:v>18.336008139572137</c:v>
                </c:pt>
                <c:pt idx="6" formatCode="0.0">
                  <c:v>18.34712168217856</c:v>
                </c:pt>
                <c:pt idx="7" formatCode="0.0">
                  <c:v>19.105651319148009</c:v>
                </c:pt>
                <c:pt idx="8" formatCode="0.0">
                  <c:v>17.252912346378345</c:v>
                </c:pt>
                <c:pt idx="9" formatCode="0.0">
                  <c:v>17.30503540639609</c:v>
                </c:pt>
                <c:pt idx="10" formatCode="0.0">
                  <c:v>16.457914932811196</c:v>
                </c:pt>
                <c:pt idx="11" formatCode="0.0">
                  <c:v>18.714814792970781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E1-400C-8A37-5EE66139C893}"/>
            </c:ext>
          </c:extLst>
        </c:ser>
        <c:ser>
          <c:idx val="1"/>
          <c:order val="1"/>
          <c:tx>
            <c:strRef>
              <c:f>total!$A$3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total!$B$3:$M$3</c:f>
              <c:numCache>
                <c:formatCode>General</c:formatCode>
                <c:ptCount val="12"/>
                <c:pt idx="5" formatCode="0.0">
                  <c:v>21.82319255366728</c:v>
                </c:pt>
                <c:pt idx="6" formatCode="0.0">
                  <c:v>22.377328785095777</c:v>
                </c:pt>
                <c:pt idx="7" formatCode="0.0">
                  <c:v>21.650631221845281</c:v>
                </c:pt>
                <c:pt idx="8" formatCode="0.0">
                  <c:v>20.860918204663982</c:v>
                </c:pt>
                <c:pt idx="9" formatCode="0.0">
                  <c:v>19.886904590173398</c:v>
                </c:pt>
                <c:pt idx="10" formatCode="0.0">
                  <c:v>19.78456361176093</c:v>
                </c:pt>
                <c:pt idx="11" formatCode="0.0">
                  <c:v>22.837960778812839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E1-400C-8A37-5EE66139C893}"/>
            </c:ext>
          </c:extLst>
        </c:ser>
        <c:ser>
          <c:idx val="2"/>
          <c:order val="2"/>
          <c:tx>
            <c:strRef>
              <c:f>total!$A$4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total!$B$4:$M$4</c:f>
              <c:numCache>
                <c:formatCode>General</c:formatCode>
                <c:ptCount val="12"/>
                <c:pt idx="5" formatCode="0.0">
                  <c:v>13.757051705058288</c:v>
                </c:pt>
                <c:pt idx="6" formatCode="0.0">
                  <c:v>13.314917127071823</c:v>
                </c:pt>
                <c:pt idx="7" formatCode="0.0">
                  <c:v>13.735052924388569</c:v>
                </c:pt>
                <c:pt idx="8" formatCode="0.0">
                  <c:v>12.843478554770677</c:v>
                </c:pt>
                <c:pt idx="9" formatCode="0.0">
                  <c:v>12.953938584779706</c:v>
                </c:pt>
                <c:pt idx="10" formatCode="0.0">
                  <c:v>11.825866785604983</c:v>
                </c:pt>
                <c:pt idx="11" formatCode="0.0">
                  <c:v>15.158036654937245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E1-400C-8A37-5EE66139C893}"/>
            </c:ext>
          </c:extLst>
        </c:ser>
        <c:ser>
          <c:idx val="3"/>
          <c:order val="3"/>
          <c:tx>
            <c:strRef>
              <c:f>total!$A$5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total!$B$5:$M$5</c:f>
              <c:numCache>
                <c:formatCode>General</c:formatCode>
                <c:ptCount val="12"/>
                <c:pt idx="5" formatCode="0.0">
                  <c:v>17.10864971000106</c:v>
                </c:pt>
                <c:pt idx="6" formatCode="0.0">
                  <c:v>16.793515048455532</c:v>
                </c:pt>
                <c:pt idx="7" formatCode="0.0">
                  <c:v>17.752789400278939</c:v>
                </c:pt>
                <c:pt idx="8" formatCode="0.0">
                  <c:v>16.258015843078084</c:v>
                </c:pt>
                <c:pt idx="9" formatCode="0.0">
                  <c:v>16.137065274863975</c:v>
                </c:pt>
                <c:pt idx="10" formatCode="0.0">
                  <c:v>14.695946300608254</c:v>
                </c:pt>
                <c:pt idx="11" formatCode="0.0">
                  <c:v>17.633392663125193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CE1-400C-8A37-5EE66139C893}"/>
            </c:ext>
          </c:extLst>
        </c:ser>
        <c:ser>
          <c:idx val="4"/>
          <c:order val="4"/>
          <c:tx>
            <c:strRef>
              <c:f>total!$A$6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total!$B$6:$M$6</c:f>
              <c:numCache>
                <c:formatCode>General</c:formatCode>
                <c:ptCount val="12"/>
                <c:pt idx="5" formatCode="0.0">
                  <c:v>18.91937761561686</c:v>
                </c:pt>
                <c:pt idx="6" formatCode="0.0">
                  <c:v>18.941595832190846</c:v>
                </c:pt>
                <c:pt idx="7" formatCode="0.0">
                  <c:v>20.570921699862911</c:v>
                </c:pt>
                <c:pt idx="8" formatCode="0.0">
                  <c:v>17.718842921228578</c:v>
                </c:pt>
                <c:pt idx="9" formatCode="0.0">
                  <c:v>18.457090424334758</c:v>
                </c:pt>
                <c:pt idx="10" formatCode="0.0">
                  <c:v>17.747524836211014</c:v>
                </c:pt>
                <c:pt idx="11" formatCode="0.0">
                  <c:v>18.957587070902854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CE1-400C-8A37-5EE66139C893}"/>
            </c:ext>
          </c:extLst>
        </c:ser>
        <c:ser>
          <c:idx val="5"/>
          <c:order val="5"/>
          <c:tx>
            <c:strRef>
              <c:f>total!$A$7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total!$B$7:$M$7</c:f>
              <c:numCache>
                <c:formatCode>General</c:formatCode>
                <c:ptCount val="12"/>
                <c:pt idx="5" formatCode="0.0">
                  <c:v>21.213771301236896</c:v>
                </c:pt>
                <c:pt idx="6" formatCode="0.0">
                  <c:v>21.864653688253213</c:v>
                </c:pt>
                <c:pt idx="7" formatCode="0.0">
                  <c:v>23.695105722312583</c:v>
                </c:pt>
                <c:pt idx="8" formatCode="0.0">
                  <c:v>18.885735796606244</c:v>
                </c:pt>
                <c:pt idx="9" formatCode="0.0">
                  <c:v>20.2787502477046</c:v>
                </c:pt>
                <c:pt idx="10" formatCode="0.0">
                  <c:v>21.126221384424891</c:v>
                </c:pt>
                <c:pt idx="11" formatCode="0.0">
                  <c:v>20.029519108079498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CE1-400C-8A37-5EE66139C893}"/>
            </c:ext>
          </c:extLst>
        </c:ser>
        <c:ser>
          <c:idx val="6"/>
          <c:order val="6"/>
          <c:tx>
            <c:strRef>
              <c:f>total!$A$8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total!$B$1:$M$1</c:f>
              <c:strCache>
                <c:ptCount val="12"/>
                <c:pt idx="0">
                  <c:v>1990</c:v>
                </c:pt>
                <c:pt idx="1">
                  <c:v>1990-Su</c:v>
                </c:pt>
                <c:pt idx="2">
                  <c:v>1990-F</c:v>
                </c:pt>
                <c:pt idx="3">
                  <c:v>1990-W</c:v>
                </c:pt>
                <c:pt idx="4">
                  <c:v>1991-Sp</c:v>
                </c:pt>
                <c:pt idx="5">
                  <c:v>2004</c:v>
                </c:pt>
                <c:pt idx="6">
                  <c:v>2004-F</c:v>
                </c:pt>
                <c:pt idx="7">
                  <c:v>2005-W</c:v>
                </c:pt>
                <c:pt idx="8">
                  <c:v>2005-Sp</c:v>
                </c:pt>
                <c:pt idx="9">
                  <c:v>2005-Su</c:v>
                </c:pt>
                <c:pt idx="10">
                  <c:v>2013</c:v>
                </c:pt>
                <c:pt idx="11">
                  <c:v>2017</c:v>
                </c:pt>
              </c:strCache>
            </c:strRef>
          </c:cat>
          <c:val>
            <c:numRef>
              <c:f>total!$B$8:$M$8</c:f>
              <c:numCache>
                <c:formatCode>General</c:formatCode>
                <c:ptCount val="12"/>
                <c:pt idx="0">
                  <c:v>16.2</c:v>
                </c:pt>
                <c:pt idx="4">
                  <c:v>19.100000000000001</c:v>
                </c:pt>
                <c:pt idx="5">
                  <c:v>31.2</c:v>
                </c:pt>
                <c:pt idx="8">
                  <c:v>31.4</c:v>
                </c:pt>
                <c:pt idx="10">
                  <c:v>34.299999999999997</c:v>
                </c:pt>
                <c:pt idx="11">
                  <c:v>35.200000000000003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CE1-400C-8A37-5EE66139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69640"/>
        <c:axId val="446973560"/>
      </c:lineChart>
      <c:catAx>
        <c:axId val="446969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3560"/>
        <c:crosses val="autoZero"/>
        <c:auto val="1"/>
        <c:lblAlgn val="ctr"/>
        <c:lblOffset val="100"/>
        <c:noMultiLvlLbl val="0"/>
      </c:catAx>
      <c:valAx>
        <c:axId val="446973560"/>
        <c:scaling>
          <c:orientation val="minMax"/>
          <c:max val="4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69640"/>
        <c:crosses val="autoZero"/>
        <c:crossBetween val="between"/>
        <c:majorUnit val="10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total!$A$66:$E$66</c:f>
              <c:numCache>
                <c:formatCode>0.0</c:formatCode>
                <c:ptCount val="5"/>
                <c:pt idx="0" formatCode="General">
                  <c:v>0</c:v>
                </c:pt>
                <c:pt idx="2">
                  <c:v>57.928729470677666</c:v>
                </c:pt>
                <c:pt idx="3">
                  <c:v>54.493659368105533</c:v>
                </c:pt>
                <c:pt idx="4">
                  <c:v>60.886627364196187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0B-4CC1-9982-0965EB4C11E5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total!$B$67:$E$67</c:f>
              <c:numCache>
                <c:formatCode>0.0</c:formatCode>
                <c:ptCount val="4"/>
                <c:pt idx="1">
                  <c:v>58.268047620607227</c:v>
                </c:pt>
                <c:pt idx="2">
                  <c:v>60.905539316322027</c:v>
                </c:pt>
                <c:pt idx="3">
                  <c:v>68.282558150266198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0B-4CC1-9982-0965EB4C11E5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total!$B$68:$E$68</c:f>
              <c:numCache>
                <c:formatCode>0.0</c:formatCode>
                <c:ptCount val="4"/>
                <c:pt idx="1">
                  <c:v>39.673532124847945</c:v>
                </c:pt>
                <c:pt idx="2">
                  <c:v>37.951532042386333</c:v>
                </c:pt>
                <c:pt idx="3">
                  <c:v>45.5471131006083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0B-4CC1-9982-0965EB4C11E5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total!$B$69:$E$69</c:f>
              <c:numCache>
                <c:formatCode>0.0</c:formatCode>
                <c:ptCount val="4"/>
                <c:pt idx="1">
                  <c:v>54.09437792229302</c:v>
                </c:pt>
                <c:pt idx="2">
                  <c:v>51.539580759930374</c:v>
                </c:pt>
                <c:pt idx="3">
                  <c:v>58.16357850489905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0B-4CC1-9982-0965EB4C11E5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total!$B$70:$E$70</c:f>
              <c:numCache>
                <c:formatCode>0.0</c:formatCode>
                <c:ptCount val="4"/>
                <c:pt idx="1">
                  <c:v>67.601185824459762</c:v>
                </c:pt>
                <c:pt idx="2">
                  <c:v>57.254307311467592</c:v>
                </c:pt>
                <c:pt idx="3">
                  <c:v>62.911875941484389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90B-4CC1-9982-0965EB4C11E5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total!$B$71:$E$71</c:f>
              <c:numCache>
                <c:formatCode>0.0</c:formatCode>
                <c:ptCount val="4"/>
                <c:pt idx="1">
                  <c:v>84.367876174296896</c:v>
                </c:pt>
                <c:pt idx="2">
                  <c:v>84.878696768562008</c:v>
                </c:pt>
                <c:pt idx="3">
                  <c:v>87.355457052072808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90B-4CC1-9982-0965EB4C11E5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total!$B$72:$E$72</c:f>
              <c:numCache>
                <c:formatCode>0.0</c:formatCode>
                <c:ptCount val="4"/>
                <c:pt idx="0">
                  <c:v>121.1322429280923</c:v>
                </c:pt>
                <c:pt idx="1">
                  <c:v>242.14042739076396</c:v>
                </c:pt>
                <c:pt idx="2">
                  <c:v>251.95158421126402</c:v>
                </c:pt>
                <c:pt idx="3">
                  <c:v>263.42430857851463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90B-4CC1-9982-0965EB4C1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69248"/>
        <c:axId val="446974344"/>
      </c:scatterChart>
      <c:valAx>
        <c:axId val="446969248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74344"/>
        <c:crosses val="autoZero"/>
        <c:crossBetween val="midCat"/>
        <c:majorUnit val="5"/>
        <c:minorUnit val="1"/>
      </c:valAx>
      <c:valAx>
        <c:axId val="446974344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69248"/>
        <c:crosses val="autoZero"/>
        <c:crossBetween val="midCat"/>
        <c:majorUnit val="100"/>
        <c:min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Paper!$B$20:$E$20</c:f>
              <c:numCache>
                <c:formatCode>0.0</c:formatCode>
                <c:ptCount val="4"/>
                <c:pt idx="1">
                  <c:v>35.16273878870134</c:v>
                </c:pt>
                <c:pt idx="2">
                  <c:v>30.710743061742846</c:v>
                </c:pt>
                <c:pt idx="3">
                  <c:v>30.989058752641405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AA-439C-B0DD-BE3F6E1F4C37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Paper!$B$21:$E$21</c:f>
              <c:numCache>
                <c:formatCode>0.0</c:formatCode>
                <c:ptCount val="4"/>
                <c:pt idx="1">
                  <c:v>38.485035411066136</c:v>
                </c:pt>
                <c:pt idx="2">
                  <c:v>35.934512093953465</c:v>
                </c:pt>
                <c:pt idx="3">
                  <c:v>37.583130884086543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AA-439C-B0DD-BE3F6E1F4C37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Paper!$B$22:$E$22</c:f>
              <c:numCache>
                <c:formatCode>0.0</c:formatCode>
                <c:ptCount val="4"/>
                <c:pt idx="1">
                  <c:v>20.245189674700494</c:v>
                </c:pt>
                <c:pt idx="2">
                  <c:v>18.84901509114912</c:v>
                </c:pt>
                <c:pt idx="3">
                  <c:v>20.115429031850717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AA-439C-B0DD-BE3F6E1F4C37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Paper!$B$23:$E$23</c:f>
              <c:numCache>
                <c:formatCode>0.0</c:formatCode>
                <c:ptCount val="4"/>
                <c:pt idx="1">
                  <c:v>32.036580000906632</c:v>
                </c:pt>
                <c:pt idx="2">
                  <c:v>29.858414998123834</c:v>
                </c:pt>
                <c:pt idx="3">
                  <c:v>30.89075620316137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AA-439C-B0DD-BE3F6E1F4C37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Paper!$B$24:$E$24</c:f>
              <c:numCache>
                <c:formatCode>0.0</c:formatCode>
                <c:ptCount val="4"/>
                <c:pt idx="1">
                  <c:v>41.187273254909414</c:v>
                </c:pt>
                <c:pt idx="2">
                  <c:v>31.415061719017871</c:v>
                </c:pt>
                <c:pt idx="3">
                  <c:v>30.580896610413721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AA-439C-B0DD-BE3F6E1F4C37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Paper!$B$25:$E$25</c:f>
              <c:numCache>
                <c:formatCode>0.0</c:formatCode>
                <c:ptCount val="4"/>
                <c:pt idx="1">
                  <c:v>54.473060835131911</c:v>
                </c:pt>
                <c:pt idx="2">
                  <c:v>48.771696579091618</c:v>
                </c:pt>
                <c:pt idx="3">
                  <c:v>44.434788929139188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AA-439C-B0DD-BE3F6E1F4C37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Paper!$B$26:$E$26</c:f>
              <c:numCache>
                <c:formatCode>0.0</c:formatCode>
                <c:ptCount val="4"/>
                <c:pt idx="0">
                  <c:v>73.769535943208211</c:v>
                </c:pt>
                <c:pt idx="1">
                  <c:v>126.39730309797876</c:v>
                </c:pt>
                <c:pt idx="2">
                  <c:v>124.96798576878696</c:v>
                </c:pt>
                <c:pt idx="3">
                  <c:v>123.54600072332337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AA-439C-B0DD-BE3F6E1F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61264"/>
        <c:axId val="441763616"/>
      </c:scatterChart>
      <c:valAx>
        <c:axId val="44176126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763616"/>
        <c:crosses val="autoZero"/>
        <c:crossBetween val="midCat"/>
        <c:majorUnit val="5"/>
        <c:minorUnit val="1"/>
      </c:valAx>
      <c:valAx>
        <c:axId val="441763616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761264"/>
        <c:crosses val="autoZero"/>
        <c:crossBetween val="midCat"/>
        <c:majorUnit val="5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Plastics!$B$2:$E$2</c:f>
              <c:numCache>
                <c:formatCode>General</c:formatCode>
                <c:ptCount val="4"/>
                <c:pt idx="1">
                  <c:v>10.18</c:v>
                </c:pt>
                <c:pt idx="2" formatCode="0.0">
                  <c:v>15.649912949462989</c:v>
                </c:pt>
                <c:pt idx="3" formatCode="0.0">
                  <c:v>18.222296025530248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60-4219-AEA1-7B6121EDB7E9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Plastics!$B$3:$E$3</c:f>
              <c:numCache>
                <c:formatCode>0.0</c:formatCode>
                <c:ptCount val="4"/>
                <c:pt idx="1">
                  <c:v>8.1810483775198168</c:v>
                </c:pt>
                <c:pt idx="2">
                  <c:v>11.519616537072128</c:v>
                </c:pt>
                <c:pt idx="3">
                  <c:v>14.773900143155334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60-4219-AEA1-7B6121EDB7E9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Plastics!$B$4:$E$4</c:f>
              <c:numCache>
                <c:formatCode>0.0</c:formatCode>
                <c:ptCount val="4"/>
                <c:pt idx="1">
                  <c:v>12.435235995036404</c:v>
                </c:pt>
                <c:pt idx="2">
                  <c:v>20.748169869983037</c:v>
                </c:pt>
                <c:pt idx="3">
                  <c:v>22.678389341871416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60-4219-AEA1-7B6121EDB7E9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Plastics!$B$5:$E$5</c:f>
              <c:numCache>
                <c:formatCode>0.0</c:formatCode>
                <c:ptCount val="4"/>
                <c:pt idx="1">
                  <c:v>10.806884115815762</c:v>
                </c:pt>
                <c:pt idx="2">
                  <c:v>14.783947195473898</c:v>
                </c:pt>
                <c:pt idx="3">
                  <c:v>17.287140420961943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60-4219-AEA1-7B6121EDB7E9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Plastics!$B$6:$E$6</c:f>
              <c:numCache>
                <c:formatCode>0.0</c:formatCode>
                <c:ptCount val="4"/>
                <c:pt idx="1">
                  <c:v>10.34931304247575</c:v>
                </c:pt>
                <c:pt idx="2">
                  <c:v>17.51291573550677</c:v>
                </c:pt>
                <c:pt idx="3">
                  <c:v>20.028539657644188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B60-4219-AEA1-7B6121EDB7E9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Plastics!$B$7:$E$7</c:f>
              <c:numCache>
                <c:formatCode>0.0</c:formatCode>
                <c:ptCount val="4"/>
                <c:pt idx="1">
                  <c:v>9.3911366599711048</c:v>
                </c:pt>
                <c:pt idx="2">
                  <c:v>16.176472548529535</c:v>
                </c:pt>
                <c:pt idx="3">
                  <c:v>17.412450078138566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B60-4219-AEA1-7B6121EDB7E9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Plastics!$B$8:$E$8</c:f>
              <c:numCache>
                <c:formatCode>General</c:formatCode>
                <c:ptCount val="4"/>
                <c:pt idx="0">
                  <c:v>7.9</c:v>
                </c:pt>
                <c:pt idx="1">
                  <c:v>3.5</c:v>
                </c:pt>
                <c:pt idx="2">
                  <c:v>3.6</c:v>
                </c:pt>
                <c:pt idx="3">
                  <c:v>3.2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B60-4219-AEA1-7B6121EDB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977720"/>
        <c:axId val="444975760"/>
      </c:scatterChart>
      <c:valAx>
        <c:axId val="444977720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5760"/>
        <c:crosses val="autoZero"/>
        <c:crossBetween val="midCat"/>
        <c:majorUnit val="5"/>
        <c:minorUnit val="1"/>
      </c:valAx>
      <c:valAx>
        <c:axId val="444975760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7720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Plastics!$B$20:$E$20</c:f>
              <c:numCache>
                <c:formatCode>0.0</c:formatCode>
                <c:ptCount val="4"/>
                <c:pt idx="1">
                  <c:v>5.8971446601149857</c:v>
                </c:pt>
                <c:pt idx="2">
                  <c:v>8.5282102540853995</c:v>
                </c:pt>
                <c:pt idx="3">
                  <c:v>11.094941478265339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92-41DE-A5A2-F26E7039AD6C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Plastics!$B$21:$E$21</c:f>
              <c:numCache>
                <c:formatCode>0.0</c:formatCode>
                <c:ptCount val="4"/>
                <c:pt idx="1">
                  <c:v>4.7669371644781613</c:v>
                </c:pt>
                <c:pt idx="2">
                  <c:v>7.016084579075998</c:v>
                </c:pt>
                <c:pt idx="3">
                  <c:v>10.087996956312301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92-41DE-A5A2-F26E7039AD6C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Plastics!$B$22:$E$22</c:f>
              <c:numCache>
                <c:formatCode>0.0</c:formatCode>
                <c:ptCount val="4"/>
                <c:pt idx="1">
                  <c:v>4.9334973472914232</c:v>
                </c:pt>
                <c:pt idx="2">
                  <c:v>7.8742483364153601</c:v>
                </c:pt>
                <c:pt idx="3">
                  <c:v>10.329351642938471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92-41DE-A5A2-F26E7039AD6C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Plastics!$B$23:$E$23</c:f>
              <c:numCache>
                <c:formatCode>0.0</c:formatCode>
                <c:ptCount val="4"/>
                <c:pt idx="1">
                  <c:v>5.845916735233633</c:v>
                </c:pt>
                <c:pt idx="2">
                  <c:v>7.6195844043167291</c:v>
                </c:pt>
                <c:pt idx="3">
                  <c:v>10.054819489998337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92-41DE-A5A2-F26E7039AD6C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Plastics!$B$24:$E$24</c:f>
              <c:numCache>
                <c:formatCode>0.0</c:formatCode>
                <c:ptCount val="4"/>
                <c:pt idx="1">
                  <c:v>6.9962583413990806</c:v>
                </c:pt>
                <c:pt idx="2">
                  <c:v>10.026898594405411</c:v>
                </c:pt>
                <c:pt idx="3">
                  <c:v>12.600330022308118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92-41DE-A5A2-F26E7039AD6C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Plastics!$B$25:$E$25</c:f>
              <c:numCache>
                <c:formatCode>0.0</c:formatCode>
                <c:ptCount val="4"/>
                <c:pt idx="1">
                  <c:v>7.9231025486434214</c:v>
                </c:pt>
                <c:pt idx="2">
                  <c:v>13.730379082316057</c:v>
                </c:pt>
                <c:pt idx="3">
                  <c:v>15.210725349721953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F92-41DE-A5A2-F26E7039AD6C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Plastics!$B$26:$E$26</c:f>
              <c:numCache>
                <c:formatCode>0.0</c:formatCode>
                <c:ptCount val="4"/>
                <c:pt idx="0">
                  <c:v>1.3324546722090156</c:v>
                </c:pt>
                <c:pt idx="1">
                  <c:v>5.3270894025968074</c:v>
                </c:pt>
                <c:pt idx="2">
                  <c:v>8.566353863182977</c:v>
                </c:pt>
                <c:pt idx="3">
                  <c:v>8.1661535659339552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F92-41DE-A5A2-F26E7039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980464"/>
        <c:axId val="444974976"/>
      </c:scatterChart>
      <c:valAx>
        <c:axId val="444980464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4976"/>
        <c:crosses val="autoZero"/>
        <c:crossBetween val="midCat"/>
        <c:majorUnit val="5"/>
        <c:minorUnit val="1"/>
      </c:valAx>
      <c:valAx>
        <c:axId val="444974976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kg/p/yr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80464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Glass!$A$2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Glass!$B$2:$M$2</c:f>
              <c:numCache>
                <c:formatCode>General</c:formatCode>
                <c:ptCount val="12"/>
                <c:pt idx="5" formatCode="0.0">
                  <c:v>13.13</c:v>
                </c:pt>
                <c:pt idx="6" formatCode="0.0">
                  <c:v>10.95</c:v>
                </c:pt>
                <c:pt idx="7" formatCode="0.0">
                  <c:v>12.26</c:v>
                </c:pt>
                <c:pt idx="8" formatCode="0.0">
                  <c:v>14.13</c:v>
                </c:pt>
                <c:pt idx="9" formatCode="0.0">
                  <c:v>15.29</c:v>
                </c:pt>
                <c:pt idx="10" formatCode="0.0">
                  <c:v>16.946248082105747</c:v>
                </c:pt>
                <c:pt idx="11" formatCode="0.0">
                  <c:v>14.98057197178928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6D-4D8D-B42A-FBACC3B6564F}"/>
            </c:ext>
          </c:extLst>
        </c:ser>
        <c:ser>
          <c:idx val="1"/>
          <c:order val="1"/>
          <c:tx>
            <c:strRef>
              <c:f>Glass!$A$3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Glass!$B$3:$M$3</c:f>
              <c:numCache>
                <c:formatCode>General</c:formatCode>
                <c:ptCount val="12"/>
                <c:pt idx="5" formatCode="0.0">
                  <c:v>13.40854051004958</c:v>
                </c:pt>
                <c:pt idx="6" formatCode="0.0">
                  <c:v>11.128067542213882</c:v>
                </c:pt>
                <c:pt idx="7" formatCode="0.0">
                  <c:v>12.44514641664526</c:v>
                </c:pt>
                <c:pt idx="8" formatCode="0.0">
                  <c:v>14.776012953367875</c:v>
                </c:pt>
                <c:pt idx="9" formatCode="0.0">
                  <c:v>15.105360510662992</c:v>
                </c:pt>
                <c:pt idx="10" formatCode="0.0">
                  <c:v>21.506120658271804</c:v>
                </c:pt>
                <c:pt idx="11" formatCode="0.0">
                  <c:v>20.248253744831615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D-4D8D-B42A-FBACC3B6564F}"/>
            </c:ext>
          </c:extLst>
        </c:ser>
        <c:ser>
          <c:idx val="2"/>
          <c:order val="2"/>
          <c:tx>
            <c:strRef>
              <c:f>Glass!$A$4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Glass!$B$4:$M$4</c:f>
              <c:numCache>
                <c:formatCode>General</c:formatCode>
                <c:ptCount val="12"/>
                <c:pt idx="5" formatCode="0.0">
                  <c:v>14.418458295333922</c:v>
                </c:pt>
                <c:pt idx="6" formatCode="0.0">
                  <c:v>11.922157676348547</c:v>
                </c:pt>
                <c:pt idx="7" formatCode="0.0">
                  <c:v>13.323892688058917</c:v>
                </c:pt>
                <c:pt idx="8" formatCode="0.0">
                  <c:v>15.567273684210528</c:v>
                </c:pt>
                <c:pt idx="9" formatCode="0.0">
                  <c:v>17.715702138624067</c:v>
                </c:pt>
                <c:pt idx="10" formatCode="0.0">
                  <c:v>17.333656020350482</c:v>
                </c:pt>
                <c:pt idx="11" formatCode="0.0">
                  <c:v>15.045018925775686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6D-4D8D-B42A-FBACC3B6564F}"/>
            </c:ext>
          </c:extLst>
        </c:ser>
        <c:ser>
          <c:idx val="3"/>
          <c:order val="3"/>
          <c:tx>
            <c:strRef>
              <c:f>Glass!$A$5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Glass!$B$5:$M$5</c:f>
              <c:numCache>
                <c:formatCode>General</c:formatCode>
                <c:ptCount val="12"/>
                <c:pt idx="5" formatCode="0.0">
                  <c:v>12.97543390997936</c:v>
                </c:pt>
                <c:pt idx="6" formatCode="0.0">
                  <c:v>10.462670074714904</c:v>
                </c:pt>
                <c:pt idx="7" formatCode="0.0">
                  <c:v>11.693990965334381</c:v>
                </c:pt>
                <c:pt idx="8" formatCode="0.0">
                  <c:v>13.824993442953698</c:v>
                </c:pt>
                <c:pt idx="9" formatCode="0.0">
                  <c:v>16.181905718211603</c:v>
                </c:pt>
                <c:pt idx="10" formatCode="0.0">
                  <c:v>17.179489670543187</c:v>
                </c:pt>
                <c:pt idx="11" formatCode="0.0">
                  <c:v>13.227203205305983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6D-4D8D-B42A-FBACC3B6564F}"/>
            </c:ext>
          </c:extLst>
        </c:ser>
        <c:ser>
          <c:idx val="4"/>
          <c:order val="4"/>
          <c:tx>
            <c:strRef>
              <c:f>Glass!$A$6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Glass!$B$6:$M$6</c:f>
              <c:numCache>
                <c:formatCode>General</c:formatCode>
                <c:ptCount val="12"/>
                <c:pt idx="5" formatCode="0.0">
                  <c:v>12.974988169156358</c:v>
                </c:pt>
                <c:pt idx="6" formatCode="0.0">
                  <c:v>11.085584829183556</c:v>
                </c:pt>
                <c:pt idx="7" formatCode="0.0">
                  <c:v>11.976244609956879</c:v>
                </c:pt>
                <c:pt idx="8" formatCode="0.0">
                  <c:v>13.885326413813173</c:v>
                </c:pt>
                <c:pt idx="9" formatCode="0.0">
                  <c:v>14.657299502860894</c:v>
                </c:pt>
                <c:pt idx="10" formatCode="0.0">
                  <c:v>13.652454975680294</c:v>
                </c:pt>
                <c:pt idx="11" formatCode="0.0">
                  <c:v>13.449351190403254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B6D-4D8D-B42A-FBACC3B6564F}"/>
            </c:ext>
          </c:extLst>
        </c:ser>
        <c:ser>
          <c:idx val="5"/>
          <c:order val="5"/>
          <c:tx>
            <c:strRef>
              <c:f>Glass!$A$7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Glass!$B$7:$M$7</c:f>
              <c:numCache>
                <c:formatCode>General</c:formatCode>
                <c:ptCount val="12"/>
                <c:pt idx="5" formatCode="0.0">
                  <c:v>11.255723473235367</c:v>
                </c:pt>
                <c:pt idx="6" formatCode="0.0">
                  <c:v>9.3871804966686856</c:v>
                </c:pt>
                <c:pt idx="7" formatCode="0.0">
                  <c:v>10.213544461778472</c:v>
                </c:pt>
                <c:pt idx="8" formatCode="0.0">
                  <c:v>11.474805274455688</c:v>
                </c:pt>
                <c:pt idx="9" formatCode="0.0">
                  <c:v>14.058983713355049</c:v>
                </c:pt>
                <c:pt idx="10" formatCode="0.0">
                  <c:v>15.146271765391983</c:v>
                </c:pt>
                <c:pt idx="11" formatCode="0.0">
                  <c:v>12.407379753429415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B6D-4D8D-B42A-FBACC3B6564F}"/>
            </c:ext>
          </c:extLst>
        </c:ser>
        <c:ser>
          <c:idx val="6"/>
          <c:order val="6"/>
          <c:tx>
            <c:strRef>
              <c:f>Glass!$A$8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Glass!$B$8:$M$8</c:f>
              <c:numCache>
                <c:formatCode>General</c:formatCode>
                <c:ptCount val="12"/>
                <c:pt idx="0">
                  <c:v>7.9</c:v>
                </c:pt>
                <c:pt idx="4">
                  <c:v>6.8</c:v>
                </c:pt>
                <c:pt idx="5">
                  <c:v>3.5</c:v>
                </c:pt>
                <c:pt idx="8">
                  <c:v>3.2</c:v>
                </c:pt>
                <c:pt idx="10">
                  <c:v>3.6</c:v>
                </c:pt>
                <c:pt idx="11">
                  <c:v>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B6D-4D8D-B42A-FBACC3B65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80856"/>
        <c:axId val="444976152"/>
      </c:lineChart>
      <c:catAx>
        <c:axId val="444980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6152"/>
        <c:crosses val="autoZero"/>
        <c:auto val="1"/>
        <c:lblAlgn val="ctr"/>
        <c:lblOffset val="100"/>
        <c:noMultiLvlLbl val="0"/>
      </c:catAx>
      <c:valAx>
        <c:axId val="44497615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8085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Glass!$A$21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Glass!$B$21:$M$21</c:f>
              <c:numCache>
                <c:formatCode>0.0</c:formatCode>
                <c:ptCount val="12"/>
                <c:pt idx="5">
                  <c:v>9.0715773893840144</c:v>
                </c:pt>
                <c:pt idx="6">
                  <c:v>7.7044370949717793</c:v>
                </c:pt>
                <c:pt idx="7">
                  <c:v>8.3847190846171955</c:v>
                </c:pt>
                <c:pt idx="8">
                  <c:v>9.6213257045674716</c:v>
                </c:pt>
                <c:pt idx="9">
                  <c:v>10.089571347959462</c:v>
                </c:pt>
                <c:pt idx="10">
                  <c:v>9.221521144933412</c:v>
                </c:pt>
                <c:pt idx="11">
                  <c:v>9.1212171537366711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78-4CAE-A8FE-AC75DEF9F285}"/>
            </c:ext>
          </c:extLst>
        </c:ser>
        <c:ser>
          <c:idx val="1"/>
          <c:order val="1"/>
          <c:tx>
            <c:strRef>
              <c:f>Glass!$A$22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Glass!$B$22:$M$22</c:f>
              <c:numCache>
                <c:formatCode>0.0</c:formatCode>
                <c:ptCount val="12"/>
                <c:pt idx="5">
                  <c:v>10.509391619628046</c:v>
                </c:pt>
                <c:pt idx="6">
                  <c:v>9.5673314103883804</c:v>
                </c:pt>
                <c:pt idx="7">
                  <c:v>9.7687339825769115</c:v>
                </c:pt>
                <c:pt idx="8">
                  <c:v>11.500015797599907</c:v>
                </c:pt>
                <c:pt idx="9">
                  <c:v>10.49695285670647</c:v>
                </c:pt>
                <c:pt idx="10">
                  <c:v>12.879928044607512</c:v>
                </c:pt>
                <c:pt idx="11">
                  <c:v>13.826025637728097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8-4CAE-A8FE-AC75DEF9F285}"/>
            </c:ext>
          </c:extLst>
        </c:ser>
        <c:ser>
          <c:idx val="2"/>
          <c:order val="2"/>
          <c:tx>
            <c:strRef>
              <c:f>Glass!$A$23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Glass!$B$23:$M$23</c:f>
              <c:numCache>
                <c:formatCode>0.0</c:formatCode>
                <c:ptCount val="12"/>
                <c:pt idx="5">
                  <c:v>6.4204387008604549</c:v>
                </c:pt>
                <c:pt idx="6">
                  <c:v>5.303891240575795</c:v>
                </c:pt>
                <c:pt idx="7">
                  <c:v>5.8444811494600577</c:v>
                </c:pt>
                <c:pt idx="8">
                  <c:v>6.8249406773071328</c:v>
                </c:pt>
                <c:pt idx="9">
                  <c:v>7.9324023759967455</c:v>
                </c:pt>
                <c:pt idx="10">
                  <c:v>6.287451229691948</c:v>
                </c:pt>
                <c:pt idx="11">
                  <c:v>6.8526833494410093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78-4CAE-A8FE-AC75DEF9F285}"/>
            </c:ext>
          </c:extLst>
        </c:ser>
        <c:ser>
          <c:idx val="3"/>
          <c:order val="3"/>
          <c:tx>
            <c:strRef>
              <c:f>Glass!$A$24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Glass!$B$24:$M$24</c:f>
              <c:numCache>
                <c:formatCode>0.0</c:formatCode>
                <c:ptCount val="12"/>
                <c:pt idx="5">
                  <c:v>8.3577261286923594</c:v>
                </c:pt>
                <c:pt idx="6">
                  <c:v>6.7737423324870276</c:v>
                </c:pt>
                <c:pt idx="7">
                  <c:v>7.5791113559145851</c:v>
                </c:pt>
                <c:pt idx="8">
                  <c:v>8.7226777938599653</c:v>
                </c:pt>
                <c:pt idx="9">
                  <c:v>9.7442069535286731</c:v>
                </c:pt>
                <c:pt idx="10">
                  <c:v>8.434287885878053</c:v>
                </c:pt>
                <c:pt idx="11">
                  <c:v>7.6934510382362209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F78-4CAE-A8FE-AC75DEF9F285}"/>
            </c:ext>
          </c:extLst>
        </c:ser>
        <c:ser>
          <c:idx val="4"/>
          <c:order val="4"/>
          <c:tx>
            <c:strRef>
              <c:f>Glass!$A$25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Glass!$B$25:$M$25</c:f>
              <c:numCache>
                <c:formatCode>0.0</c:formatCode>
                <c:ptCount val="12"/>
                <c:pt idx="5">
                  <c:v>9.6036854815010315</c:v>
                </c:pt>
                <c:pt idx="6">
                  <c:v>8.0890991461953359</c:v>
                </c:pt>
                <c:pt idx="7">
                  <c:v>8.6057567977343243</c:v>
                </c:pt>
                <c:pt idx="8">
                  <c:v>10.080233541476222</c:v>
                </c:pt>
                <c:pt idx="9">
                  <c:v>11.003981877069938</c:v>
                </c:pt>
                <c:pt idx="10">
                  <c:v>8.2234961898097314</c:v>
                </c:pt>
                <c:pt idx="11">
                  <c:v>8.4612857910542711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78-4CAE-A8FE-AC75DEF9F285}"/>
            </c:ext>
          </c:extLst>
        </c:ser>
        <c:ser>
          <c:idx val="5"/>
          <c:order val="5"/>
          <c:tx>
            <c:strRef>
              <c:f>Glass!$A$26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Glass!$B$26:$M$26</c:f>
              <c:numCache>
                <c:formatCode>0.0</c:formatCode>
                <c:ptCount val="12"/>
                <c:pt idx="5">
                  <c:v>12.534348980683431</c:v>
                </c:pt>
                <c:pt idx="6">
                  <c:v>10.54005049589381</c:v>
                </c:pt>
                <c:pt idx="7">
                  <c:v>11.131020221118446</c:v>
                </c:pt>
                <c:pt idx="8">
                  <c:v>12.724085456279992</c:v>
                </c:pt>
                <c:pt idx="9">
                  <c:v>14.676508733327131</c:v>
                </c:pt>
                <c:pt idx="10">
                  <c:v>13.987813798909791</c:v>
                </c:pt>
                <c:pt idx="11">
                  <c:v>10.838617393352115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78-4CAE-A8FE-AC75DEF9F285}"/>
            </c:ext>
          </c:extLst>
        </c:ser>
        <c:ser>
          <c:idx val="6"/>
          <c:order val="6"/>
          <c:tx>
            <c:strRef>
              <c:f>Glass!$A$27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Glass!$B$27:$M$27</c:f>
              <c:numCache>
                <c:formatCode>General</c:formatCode>
                <c:ptCount val="12"/>
                <c:pt idx="0" formatCode="0.0">
                  <c:v>9.5694471913192913</c:v>
                </c:pt>
                <c:pt idx="4" formatCode="0.0">
                  <c:v>9.2401296936199095</c:v>
                </c:pt>
                <c:pt idx="5" formatCode="0.0">
                  <c:v>8.4749149586767398</c:v>
                </c:pt>
                <c:pt idx="8" formatCode="0.0">
                  <c:v>7.8545964734916165</c:v>
                </c:pt>
                <c:pt idx="10" formatCode="0.0">
                  <c:v>9.0702570316055073</c:v>
                </c:pt>
                <c:pt idx="11" formatCode="0.0">
                  <c:v>8.4295778745124679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F78-4CAE-A8FE-AC75DEF9F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81248"/>
        <c:axId val="444976544"/>
      </c:lineChart>
      <c:catAx>
        <c:axId val="4449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6544"/>
        <c:crosses val="autoZero"/>
        <c:auto val="1"/>
        <c:lblAlgn val="ctr"/>
        <c:lblOffset val="100"/>
        <c:noMultiLvlLbl val="0"/>
      </c:catAx>
      <c:valAx>
        <c:axId val="444976544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kg/p/yr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8124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Metal!$A$2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Metal!$B$2:$M$2</c:f>
              <c:numCache>
                <c:formatCode>General</c:formatCode>
                <c:ptCount val="12"/>
                <c:pt idx="5" formatCode="0.0">
                  <c:v>10.75</c:v>
                </c:pt>
                <c:pt idx="6" formatCode="0.0">
                  <c:v>11.07</c:v>
                </c:pt>
                <c:pt idx="7" formatCode="0.0">
                  <c:v>10.93</c:v>
                </c:pt>
                <c:pt idx="8" formatCode="0.0">
                  <c:v>11.2</c:v>
                </c:pt>
                <c:pt idx="9" formatCode="0.0">
                  <c:v>9.77</c:v>
                </c:pt>
                <c:pt idx="10" formatCode="0.0">
                  <c:v>6.918499232842299</c:v>
                </c:pt>
                <c:pt idx="11" formatCode="0.0">
                  <c:v>10.706894587289245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6D-4D8D-B42A-FBACC3B6564F}"/>
            </c:ext>
          </c:extLst>
        </c:ser>
        <c:ser>
          <c:idx val="1"/>
          <c:order val="1"/>
          <c:tx>
            <c:strRef>
              <c:f>Metal!$A$3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Metal!$B$3:$M$3</c:f>
              <c:numCache>
                <c:formatCode>General</c:formatCode>
                <c:ptCount val="12"/>
                <c:pt idx="5" formatCode="0.0">
                  <c:v>7.8583375886945941</c:v>
                </c:pt>
                <c:pt idx="6" formatCode="0.0">
                  <c:v>7.8629924953095687</c:v>
                </c:pt>
                <c:pt idx="7" formatCode="0.0">
                  <c:v>8.0433174929360405</c:v>
                </c:pt>
                <c:pt idx="8" formatCode="0.0">
                  <c:v>7.7114041450777195</c:v>
                </c:pt>
                <c:pt idx="9" formatCode="0.0">
                  <c:v>7.4599579283330923</c:v>
                </c:pt>
                <c:pt idx="10" formatCode="0.0">
                  <c:v>5.3311596299788109</c:v>
                </c:pt>
                <c:pt idx="11" formatCode="0.0">
                  <c:v>6.2903030254560575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D-4D8D-B42A-FBACC3B6564F}"/>
            </c:ext>
          </c:extLst>
        </c:ser>
        <c:ser>
          <c:idx val="2"/>
          <c:order val="2"/>
          <c:tx>
            <c:strRef>
              <c:f>Metal!$A$4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Metal!$B$4:$M$4</c:f>
              <c:numCache>
                <c:formatCode>General</c:formatCode>
                <c:ptCount val="12"/>
                <c:pt idx="5" formatCode="0.0">
                  <c:v>14.736914946103129</c:v>
                </c:pt>
                <c:pt idx="6" formatCode="0.0">
                  <c:v>15.858630705394193</c:v>
                </c:pt>
                <c:pt idx="7" formatCode="0.0">
                  <c:v>15.258916359810625</c:v>
                </c:pt>
                <c:pt idx="8" formatCode="0.0">
                  <c:v>15.30403157894737</c:v>
                </c:pt>
                <c:pt idx="9" formatCode="0.0">
                  <c:v>13.292476165936616</c:v>
                </c:pt>
                <c:pt idx="10" formatCode="0.0">
                  <c:v>7.6298261729790831</c:v>
                </c:pt>
                <c:pt idx="11" formatCode="0.0">
                  <c:v>12.266327042830593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6D-4D8D-B42A-FBACC3B6564F}"/>
            </c:ext>
          </c:extLst>
        </c:ser>
        <c:ser>
          <c:idx val="3"/>
          <c:order val="3"/>
          <c:tx>
            <c:strRef>
              <c:f>Metal!$A$5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Metal!$B$5:$M$5</c:f>
              <c:numCache>
                <c:formatCode>General</c:formatCode>
                <c:ptCount val="12"/>
                <c:pt idx="5" formatCode="0.0">
                  <c:v>11.51895433966998</c:v>
                </c:pt>
                <c:pt idx="6" formatCode="0.0">
                  <c:v>12.205429610696029</c:v>
                </c:pt>
                <c:pt idx="7" formatCode="0.0">
                  <c:v>11.218136109201609</c:v>
                </c:pt>
                <c:pt idx="8" formatCode="0.0">
                  <c:v>11.782671239786138</c:v>
                </c:pt>
                <c:pt idx="9" formatCode="0.0">
                  <c:v>10.765867244477329</c:v>
                </c:pt>
                <c:pt idx="10" formatCode="0.0">
                  <c:v>6.4223304854701828</c:v>
                </c:pt>
                <c:pt idx="11" formatCode="0.0">
                  <c:v>11.243413249620874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6D-4D8D-B42A-FBACC3B6564F}"/>
            </c:ext>
          </c:extLst>
        </c:ser>
        <c:ser>
          <c:idx val="4"/>
          <c:order val="4"/>
          <c:tx>
            <c:strRef>
              <c:f>Metal!$A$6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Metal!$B$6:$M$6</c:f>
              <c:numCache>
                <c:formatCode>General</c:formatCode>
                <c:ptCount val="12"/>
                <c:pt idx="5" formatCode="0.0">
                  <c:v>10.807403857239324</c:v>
                </c:pt>
                <c:pt idx="6" formatCode="0.0">
                  <c:v>10.964638100752749</c:v>
                </c:pt>
                <c:pt idx="7" formatCode="0.0">
                  <c:v>10.823104664837318</c:v>
                </c:pt>
                <c:pt idx="8" formatCode="0.0">
                  <c:v>11.637353768551749</c:v>
                </c:pt>
                <c:pt idx="9" formatCode="0.0">
                  <c:v>9.5617446768595826</c:v>
                </c:pt>
                <c:pt idx="10" formatCode="0.0">
                  <c:v>8.4252267648218755</c:v>
                </c:pt>
                <c:pt idx="11" formatCode="0.0">
                  <c:v>11.85628836798961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B6D-4D8D-B42A-FBACC3B6564F}"/>
            </c:ext>
          </c:extLst>
        </c:ser>
        <c:ser>
          <c:idx val="5"/>
          <c:order val="5"/>
          <c:tx>
            <c:strRef>
              <c:f>Metal!$A$7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Metal!$B$7:$M$7</c:f>
              <c:numCache>
                <c:formatCode>General</c:formatCode>
                <c:ptCount val="12"/>
                <c:pt idx="5" formatCode="0.0">
                  <c:v>10.157191387391197</c:v>
                </c:pt>
                <c:pt idx="6" formatCode="0.0">
                  <c:v>9.6589915202907335</c:v>
                </c:pt>
                <c:pt idx="7" formatCode="0.0">
                  <c:v>10.343535101404056</c:v>
                </c:pt>
                <c:pt idx="8" formatCode="0.0">
                  <c:v>10.692539098436063</c:v>
                </c:pt>
                <c:pt idx="9" formatCode="0.0">
                  <c:v>9.9174788273615651</c:v>
                </c:pt>
                <c:pt idx="10" formatCode="0.0">
                  <c:v>6.9060984753811541</c:v>
                </c:pt>
                <c:pt idx="11" formatCode="0.0">
                  <c:v>14.461451640909882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B6D-4D8D-B42A-FBACC3B6564F}"/>
            </c:ext>
          </c:extLst>
        </c:ser>
        <c:ser>
          <c:idx val="6"/>
          <c:order val="6"/>
          <c:tx>
            <c:strRef>
              <c:f>Metal!$A$8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Metal!$B$8:$M$8</c:f>
              <c:numCache>
                <c:formatCode>General</c:formatCode>
                <c:ptCount val="12"/>
                <c:pt idx="0">
                  <c:v>11.9</c:v>
                </c:pt>
                <c:pt idx="4">
                  <c:v>12.8</c:v>
                </c:pt>
                <c:pt idx="5">
                  <c:v>9</c:v>
                </c:pt>
                <c:pt idx="8">
                  <c:v>8.8000000000000007</c:v>
                </c:pt>
                <c:pt idx="10">
                  <c:v>9.1</c:v>
                </c:pt>
                <c:pt idx="11">
                  <c:v>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B6D-4D8D-B42A-FBACC3B65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77328"/>
        <c:axId val="444978896"/>
      </c:lineChart>
      <c:catAx>
        <c:axId val="444977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8896"/>
        <c:crosses val="autoZero"/>
        <c:auto val="1"/>
        <c:lblAlgn val="ctr"/>
        <c:lblOffset val="100"/>
        <c:noMultiLvlLbl val="0"/>
      </c:catAx>
      <c:valAx>
        <c:axId val="444978896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732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Metal!$A$21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Metal!$B$21:$M$21</c:f>
              <c:numCache>
                <c:formatCode>0.0</c:formatCode>
                <c:ptCount val="12"/>
                <c:pt idx="5">
                  <c:v>7.4272244429457848</c:v>
                </c:pt>
                <c:pt idx="6">
                  <c:v>7.7888692823139367</c:v>
                </c:pt>
                <c:pt idx="7">
                  <c:v>7.4751206847362113</c:v>
                </c:pt>
                <c:pt idx="8">
                  <c:v>7.6262454275410958</c:v>
                </c:pt>
                <c:pt idx="9">
                  <c:v>6.4470315284214488</c:v>
                </c:pt>
                <c:pt idx="10">
                  <c:v>3.7647912775588925</c:v>
                </c:pt>
                <c:pt idx="11">
                  <c:v>6.5191042609548964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78-4CAE-A8FE-AC75DEF9F285}"/>
            </c:ext>
          </c:extLst>
        </c:ser>
        <c:ser>
          <c:idx val="1"/>
          <c:order val="1"/>
          <c:tx>
            <c:strRef>
              <c:f>Metal!$A$22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Metal!$B$22:$M$22</c:f>
              <c:numCache>
                <c:formatCode>0.0</c:formatCode>
                <c:ptCount val="12"/>
                <c:pt idx="5">
                  <c:v>6.1592346413047201</c:v>
                </c:pt>
                <c:pt idx="6">
                  <c:v>6.760190373993459</c:v>
                </c:pt>
                <c:pt idx="7">
                  <c:v>6.3135479724697321</c:v>
                </c:pt>
                <c:pt idx="8">
                  <c:v>6.0017049098389021</c:v>
                </c:pt>
                <c:pt idx="9">
                  <c:v>5.1840422233847869</c:v>
                </c:pt>
                <c:pt idx="10">
                  <c:v>3.1928097828295776</c:v>
                </c:pt>
                <c:pt idx="11">
                  <c:v>4.2951798211849859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8-4CAE-A8FE-AC75DEF9F285}"/>
            </c:ext>
          </c:extLst>
        </c:ser>
        <c:ser>
          <c:idx val="2"/>
          <c:order val="2"/>
          <c:tx>
            <c:strRef>
              <c:f>Metal!$A$23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Metal!$B$23:$M$23</c:f>
              <c:numCache>
                <c:formatCode>0.0</c:formatCode>
                <c:ptCount val="12"/>
                <c:pt idx="5">
                  <c:v>6.5622452215899765</c:v>
                </c:pt>
                <c:pt idx="6">
                  <c:v>7.0551367268636955</c:v>
                </c:pt>
                <c:pt idx="7">
                  <c:v>6.6932728380517377</c:v>
                </c:pt>
                <c:pt idx="8">
                  <c:v>6.7095311464775467</c:v>
                </c:pt>
                <c:pt idx="9">
                  <c:v>5.9518538241660162</c:v>
                </c:pt>
                <c:pt idx="10">
                  <c:v>2.767573090022768</c:v>
                </c:pt>
                <c:pt idx="11">
                  <c:v>5.587048809968139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78-4CAE-A8FE-AC75DEF9F285}"/>
            </c:ext>
          </c:extLst>
        </c:ser>
        <c:ser>
          <c:idx val="3"/>
          <c:order val="3"/>
          <c:tx>
            <c:strRef>
              <c:f>Metal!$A$24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Metal!$B$24:$M$24</c:f>
              <c:numCache>
                <c:formatCode>0.0</c:formatCode>
                <c:ptCount val="12"/>
                <c:pt idx="5">
                  <c:v>7.419579670921939</c:v>
                </c:pt>
                <c:pt idx="6">
                  <c:v>7.9020397900117487</c:v>
                </c:pt>
                <c:pt idx="7">
                  <c:v>7.2707002279622674</c:v>
                </c:pt>
                <c:pt idx="8">
                  <c:v>7.4341044138446204</c:v>
                </c:pt>
                <c:pt idx="9">
                  <c:v>6.4828482065829558</c:v>
                </c:pt>
                <c:pt idx="10">
                  <c:v>3.1530496686164819</c:v>
                </c:pt>
                <c:pt idx="11">
                  <c:v>6.5396023630993723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F78-4CAE-A8FE-AC75DEF9F285}"/>
            </c:ext>
          </c:extLst>
        </c:ser>
        <c:ser>
          <c:idx val="4"/>
          <c:order val="4"/>
          <c:tx>
            <c:strRef>
              <c:f>Metal!$A$25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Metal!$B$25:$M$25</c:f>
              <c:numCache>
                <c:formatCode>0.0</c:formatCode>
                <c:ptCount val="12"/>
                <c:pt idx="5">
                  <c:v>7.9993065244726251</c:v>
                </c:pt>
                <c:pt idx="6">
                  <c:v>8.000844886924396</c:v>
                </c:pt>
                <c:pt idx="7">
                  <c:v>7.7771463071635765</c:v>
                </c:pt>
                <c:pt idx="8">
                  <c:v>8.4482885238536696</c:v>
                </c:pt>
                <c:pt idx="9">
                  <c:v>7.1784891286963131</c:v>
                </c:pt>
                <c:pt idx="10">
                  <c:v>5.0748982745019626</c:v>
                </c:pt>
                <c:pt idx="11">
                  <c:v>7.4590545582819745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78-4CAE-A8FE-AC75DEF9F285}"/>
            </c:ext>
          </c:extLst>
        </c:ser>
        <c:ser>
          <c:idx val="5"/>
          <c:order val="5"/>
          <c:tx>
            <c:strRef>
              <c:f>Metal!$A$26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Metal!$B$26:$M$26</c:f>
              <c:numCache>
                <c:formatCode>0.0</c:formatCode>
                <c:ptCount val="12"/>
                <c:pt idx="5">
                  <c:v>11.311026058510485</c:v>
                </c:pt>
                <c:pt idx="6">
                  <c:v>10.845243510487878</c:v>
                </c:pt>
                <c:pt idx="7">
                  <c:v>11.27268783157858</c:v>
                </c:pt>
                <c:pt idx="8">
                  <c:v>11.856652725600977</c:v>
                </c:pt>
                <c:pt idx="9">
                  <c:v>10.353092911267321</c:v>
                </c:pt>
                <c:pt idx="10">
                  <c:v>6.3778876443569716</c:v>
                </c:pt>
                <c:pt idx="11">
                  <c:v>12.632976857580472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78-4CAE-A8FE-AC75DEF9F285}"/>
            </c:ext>
          </c:extLst>
        </c:ser>
        <c:ser>
          <c:idx val="6"/>
          <c:order val="6"/>
          <c:tx>
            <c:strRef>
              <c:f>Metal!$A$27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Metal!$B$27:$M$27</c:f>
              <c:numCache>
                <c:formatCode>General</c:formatCode>
                <c:ptCount val="12"/>
                <c:pt idx="0" formatCode="0.0">
                  <c:v>14.414736908442984</c:v>
                </c:pt>
                <c:pt idx="4" formatCode="0.0">
                  <c:v>17.393185305637473</c:v>
                </c:pt>
                <c:pt idx="5" formatCode="0.0">
                  <c:v>21.792638465168753</c:v>
                </c:pt>
                <c:pt idx="8" formatCode="0.0">
                  <c:v>21.600140302101948</c:v>
                </c:pt>
                <c:pt idx="10" formatCode="0.0">
                  <c:v>22.927594163225027</c:v>
                </c:pt>
                <c:pt idx="11" formatCode="0.0">
                  <c:v>23.444763463487806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F78-4CAE-A8FE-AC75DEF9F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78112"/>
        <c:axId val="444978504"/>
      </c:lineChart>
      <c:catAx>
        <c:axId val="444978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8504"/>
        <c:crosses val="autoZero"/>
        <c:auto val="1"/>
        <c:lblAlgn val="ctr"/>
        <c:lblOffset val="100"/>
        <c:noMultiLvlLbl val="0"/>
      </c:catAx>
      <c:valAx>
        <c:axId val="444978504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kg/p/yr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8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Yard!$A$21</c:f>
              <c:strCache>
                <c:ptCount val="1"/>
                <c:pt idx="0">
                  <c:v>NYC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Yard!$B$2:$M$2</c:f>
              <c:numCache>
                <c:formatCode>General</c:formatCode>
                <c:ptCount val="12"/>
                <c:pt idx="5" formatCode="0.0">
                  <c:v>0.01</c:v>
                </c:pt>
                <c:pt idx="6" formatCode="0.0">
                  <c:v>0.01</c:v>
                </c:pt>
                <c:pt idx="7" formatCode="0.0">
                  <c:v>0</c:v>
                </c:pt>
                <c:pt idx="8" formatCode="0.0">
                  <c:v>0.01</c:v>
                </c:pt>
                <c:pt idx="9" formatCode="0.0">
                  <c:v>0.04</c:v>
                </c:pt>
                <c:pt idx="10" formatCode="0.0">
                  <c:v>4.3542758110804602E-2</c:v>
                </c:pt>
                <c:pt idx="11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2F-4CA3-B1CE-285DD57CD068}"/>
            </c:ext>
          </c:extLst>
        </c:ser>
        <c:ser>
          <c:idx val="1"/>
          <c:order val="1"/>
          <c:tx>
            <c:strRef>
              <c:f>Yard!$A$3</c:f>
              <c:strCache>
                <c:ptCount val="1"/>
                <c:pt idx="0">
                  <c:v>Manhattan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Paper!$B$1:$E$1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cat>
          <c:val>
            <c:numRef>
              <c:f>Yard!$B$3:$M$3</c:f>
              <c:numCache>
                <c:formatCode>General</c:formatCode>
                <c:ptCount val="12"/>
                <c:pt idx="5" formatCode="0.0">
                  <c:v>6.7112489980108662E-3</c:v>
                </c:pt>
                <c:pt idx="6" formatCode="0.0">
                  <c:v>6.1069418386491556E-3</c:v>
                </c:pt>
                <c:pt idx="7" formatCode="0.0">
                  <c:v>3.2866683791420498E-3</c:v>
                </c:pt>
                <c:pt idx="8" formatCode="0.0">
                  <c:v>3.3704663212435234E-3</c:v>
                </c:pt>
                <c:pt idx="9" formatCode="0.0">
                  <c:v>2.0000000000000004E-2</c:v>
                </c:pt>
                <c:pt idx="10" formatCode="0.0">
                  <c:v>0</c:v>
                </c:pt>
                <c:pt idx="11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2F-4CA3-B1CE-285DD57CD068}"/>
            </c:ext>
          </c:extLst>
        </c:ser>
        <c:ser>
          <c:idx val="2"/>
          <c:order val="2"/>
          <c:tx>
            <c:strRef>
              <c:f>Yard!$A$4</c:f>
              <c:strCache>
                <c:ptCount val="1"/>
                <c:pt idx="0">
                  <c:v>Bronx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Yard!$B$4:$M$4</c:f>
              <c:numCache>
                <c:formatCode>General</c:formatCode>
                <c:ptCount val="12"/>
                <c:pt idx="5" formatCode="0.0">
                  <c:v>1.5024892729528908E-2</c:v>
                </c:pt>
                <c:pt idx="6" formatCode="0.0">
                  <c:v>1.983402489626556E-2</c:v>
                </c:pt>
                <c:pt idx="7" formatCode="0.0">
                  <c:v>0</c:v>
                </c:pt>
                <c:pt idx="8" formatCode="0.0">
                  <c:v>1.0115789473684212E-2</c:v>
                </c:pt>
                <c:pt idx="9" formatCode="0.0">
                  <c:v>4.2507085802628186E-2</c:v>
                </c:pt>
                <c:pt idx="10" formatCode="0.0">
                  <c:v>0</c:v>
                </c:pt>
                <c:pt idx="11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2F-4CA3-B1CE-285DD57CD068}"/>
            </c:ext>
          </c:extLst>
        </c:ser>
        <c:ser>
          <c:idx val="3"/>
          <c:order val="3"/>
          <c:tx>
            <c:strRef>
              <c:f>Yard!$A$5</c:f>
              <c:strCache>
                <c:ptCount val="1"/>
                <c:pt idx="0">
                  <c:v>Brooklyn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val>
            <c:numRef>
              <c:f>Yard!$B$5:$M$5</c:f>
              <c:numCache>
                <c:formatCode>General</c:formatCode>
                <c:ptCount val="12"/>
                <c:pt idx="5" formatCode="0.0">
                  <c:v>2.0000000000000004E-2</c:v>
                </c:pt>
                <c:pt idx="6" formatCode="0.0">
                  <c:v>0.19142056626032244</c:v>
                </c:pt>
                <c:pt idx="7" formatCode="0.0">
                  <c:v>3.8633015810664835E-3</c:v>
                </c:pt>
                <c:pt idx="8" formatCode="0.0">
                  <c:v>4.1783516594371033E-3</c:v>
                </c:pt>
                <c:pt idx="9" formatCode="0.0">
                  <c:v>5.3225874643272386E-2</c:v>
                </c:pt>
                <c:pt idx="10" formatCode="0.0">
                  <c:v>4.2410778066691433E-2</c:v>
                </c:pt>
                <c:pt idx="11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2F-4CA3-B1CE-285DD57CD068}"/>
            </c:ext>
          </c:extLst>
        </c:ser>
        <c:ser>
          <c:idx val="4"/>
          <c:order val="4"/>
          <c:tx>
            <c:strRef>
              <c:f>Food!$A$6</c:f>
              <c:strCache>
                <c:ptCount val="1"/>
                <c:pt idx="0">
                  <c:v>Queens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Yard!$B$6:$M$6</c:f>
              <c:numCache>
                <c:formatCode>General</c:formatCode>
                <c:ptCount val="12"/>
                <c:pt idx="5" formatCode="0.0">
                  <c:v>1.7948789740380236E-2</c:v>
                </c:pt>
                <c:pt idx="6" formatCode="0.0">
                  <c:v>1.9122756224667053E-2</c:v>
                </c:pt>
                <c:pt idx="7" formatCode="0.0">
                  <c:v>0</c:v>
                </c:pt>
                <c:pt idx="8" formatCode="0.0">
                  <c:v>1.2402754874381607E-2</c:v>
                </c:pt>
                <c:pt idx="9" formatCode="0.0">
                  <c:v>4.9626676671981992E-2</c:v>
                </c:pt>
                <c:pt idx="10" formatCode="0.0">
                  <c:v>0.11083081372420141</c:v>
                </c:pt>
                <c:pt idx="11" formatCode="0.0">
                  <c:v>9.6255406746639557E-2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2F-4CA3-B1CE-285DD57CD068}"/>
            </c:ext>
          </c:extLst>
        </c:ser>
        <c:ser>
          <c:idx val="5"/>
          <c:order val="5"/>
          <c:tx>
            <c:strRef>
              <c:f>Yard!$A$7</c:f>
              <c:strCache>
                <c:ptCount val="1"/>
                <c:pt idx="0">
                  <c:v>Staten Island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  <a:alpha val="75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Yard!$B$7:$M$7</c:f>
              <c:numCache>
                <c:formatCode>General</c:formatCode>
                <c:ptCount val="12"/>
                <c:pt idx="5" formatCode="0.0">
                  <c:v>1.7146985234520917E-2</c:v>
                </c:pt>
                <c:pt idx="6" formatCode="0.0">
                  <c:v>6.6081162931556636E-3</c:v>
                </c:pt>
                <c:pt idx="7" formatCode="0.0">
                  <c:v>0</c:v>
                </c:pt>
                <c:pt idx="8" formatCode="0.0">
                  <c:v>1.8460594909536953E-2</c:v>
                </c:pt>
                <c:pt idx="9" formatCode="0.0">
                  <c:v>2.396742671009772E-2</c:v>
                </c:pt>
                <c:pt idx="10" formatCode="0.0">
                  <c:v>0.21915354494709655</c:v>
                </c:pt>
                <c:pt idx="11" formatCode="0.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C2F-4CA3-B1CE-285DD57CD068}"/>
            </c:ext>
          </c:extLst>
        </c:ser>
        <c:ser>
          <c:idx val="6"/>
          <c:order val="6"/>
          <c:tx>
            <c:strRef>
              <c:f>Yard!$A$8</c:f>
              <c:strCache>
                <c:ptCount val="1"/>
                <c:pt idx="0">
                  <c:v>USEPA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Yard!$B$8:$M$8</c:f>
              <c:numCache>
                <c:formatCode>General</c:formatCode>
                <c:ptCount val="12"/>
                <c:pt idx="0">
                  <c:v>12.6</c:v>
                </c:pt>
                <c:pt idx="4">
                  <c:v>12.7</c:v>
                </c:pt>
                <c:pt idx="5">
                  <c:v>25.4</c:v>
                </c:pt>
                <c:pt idx="8">
                  <c:v>24.9</c:v>
                </c:pt>
                <c:pt idx="10">
                  <c:v>23.5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C2F-4CA3-B1CE-285DD57C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79680"/>
        <c:axId val="444974192"/>
      </c:lineChart>
      <c:catAx>
        <c:axId val="4449796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4192"/>
        <c:crosses val="autoZero"/>
        <c:auto val="1"/>
        <c:lblAlgn val="ctr"/>
        <c:lblOffset val="100"/>
        <c:noMultiLvlLbl val="0"/>
      </c:catAx>
      <c:valAx>
        <c:axId val="444974192"/>
        <c:scaling>
          <c:orientation val="minMax"/>
          <c:max val="2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97968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444500</xdr:colOff>
      <xdr:row>14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AA4588EA-61A4-4735-A091-36BEC213F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444500</xdr:colOff>
      <xdr:row>30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BA64FD30-868D-4DB2-89F2-B440E6C55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11</xdr:col>
      <xdr:colOff>396875</xdr:colOff>
      <xdr:row>14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F409A0B-2B5B-4651-B2F7-F43DF6129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396875</xdr:colOff>
      <xdr:row>30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2E107524-0C46-4B44-90A3-76971B76A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6</xdr:col>
      <xdr:colOff>381000</xdr:colOff>
      <xdr:row>41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381000</xdr:colOff>
      <xdr:row>56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6</xdr:col>
      <xdr:colOff>381000</xdr:colOff>
      <xdr:row>46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381000</xdr:colOff>
      <xdr:row>61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6</xdr:col>
      <xdr:colOff>381000</xdr:colOff>
      <xdr:row>42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6</xdr:col>
      <xdr:colOff>381000</xdr:colOff>
      <xdr:row>57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46</xdr:row>
      <xdr:rowOff>19050</xdr:rowOff>
    </xdr:from>
    <xdr:to>
      <xdr:col>6</xdr:col>
      <xdr:colOff>63500</xdr:colOff>
      <xdr:row>60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6</xdr:col>
      <xdr:colOff>381000</xdr:colOff>
      <xdr:row>42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47</xdr:row>
      <xdr:rowOff>152400</xdr:rowOff>
    </xdr:from>
    <xdr:to>
      <xdr:col>8</xdr:col>
      <xdr:colOff>63500</xdr:colOff>
      <xdr:row>61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88900</xdr:colOff>
      <xdr:row>30</xdr:row>
      <xdr:rowOff>69850</xdr:rowOff>
    </xdr:from>
    <xdr:to>
      <xdr:col>8</xdr:col>
      <xdr:colOff>38100</xdr:colOff>
      <xdr:row>44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64</xdr:row>
      <xdr:rowOff>0</xdr:rowOff>
    </xdr:from>
    <xdr:to>
      <xdr:col>13</xdr:col>
      <xdr:colOff>473075</xdr:colOff>
      <xdr:row>77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A0F0311A-833C-4EC8-AFEE-6EDC3EA0B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opLeftCell="I1" workbookViewId="0">
      <selection activeCell="T17" sqref="T17:W17"/>
    </sheetView>
  </sheetViews>
  <sheetFormatPr defaultColWidth="10.83203125" defaultRowHeight="15.5" x14ac:dyDescent="0.35"/>
  <cols>
    <col min="1" max="13" width="10.58203125" bestFit="1" customWidth="1"/>
    <col min="14" max="16" width="9.58203125" bestFit="1" customWidth="1"/>
    <col min="17" max="19" width="10.58203125" bestFit="1" customWidth="1"/>
  </cols>
  <sheetData>
    <row r="1" spans="1:23" x14ac:dyDescent="0.35">
      <c r="A1" s="1" t="s">
        <v>14</v>
      </c>
      <c r="B1">
        <v>1562723</v>
      </c>
      <c r="C1">
        <v>1626159</v>
      </c>
      <c r="D1">
        <v>1664727</v>
      </c>
      <c r="E1">
        <v>1365536</v>
      </c>
      <c r="F1">
        <v>1418733</v>
      </c>
      <c r="G1">
        <v>1471160</v>
      </c>
      <c r="H1">
        <v>2475290</v>
      </c>
      <c r="I1">
        <v>2592149</v>
      </c>
      <c r="J1">
        <v>2648771</v>
      </c>
      <c r="K1">
        <v>2237216</v>
      </c>
      <c r="L1">
        <v>2296175</v>
      </c>
      <c r="M1">
        <v>2358582</v>
      </c>
      <c r="N1">
        <v>463314</v>
      </c>
      <c r="O1">
        <v>472621</v>
      </c>
      <c r="P1">
        <v>479458</v>
      </c>
      <c r="Q1">
        <v>8104079</v>
      </c>
      <c r="R1">
        <v>8405837</v>
      </c>
      <c r="S1">
        <v>8622698</v>
      </c>
      <c r="T1">
        <v>249464396</v>
      </c>
      <c r="U1">
        <v>292805298</v>
      </c>
      <c r="V1">
        <v>315933715</v>
      </c>
      <c r="W1">
        <v>324985539</v>
      </c>
    </row>
    <row r="2" spans="1:23" x14ac:dyDescent="0.35">
      <c r="A2" s="1" t="s">
        <v>12</v>
      </c>
    </row>
    <row r="3" spans="1:23" s="1" customFormat="1" x14ac:dyDescent="0.35">
      <c r="B3" s="1" t="s">
        <v>7</v>
      </c>
      <c r="C3" s="1" t="s">
        <v>7</v>
      </c>
      <c r="D3" s="1" t="s">
        <v>7</v>
      </c>
      <c r="E3" s="1" t="s">
        <v>8</v>
      </c>
      <c r="F3" s="1" t="s">
        <v>8</v>
      </c>
      <c r="G3" s="1" t="s">
        <v>8</v>
      </c>
      <c r="H3" s="1" t="s">
        <v>9</v>
      </c>
      <c r="I3" s="1" t="s">
        <v>9</v>
      </c>
      <c r="J3" s="1" t="s">
        <v>9</v>
      </c>
      <c r="K3" s="1" t="s">
        <v>10</v>
      </c>
      <c r="L3" s="1" t="s">
        <v>10</v>
      </c>
      <c r="M3" s="1" t="s">
        <v>10</v>
      </c>
      <c r="N3" s="1" t="s">
        <v>11</v>
      </c>
      <c r="O3" s="1" t="s">
        <v>11</v>
      </c>
      <c r="P3" s="1" t="s">
        <v>11</v>
      </c>
      <c r="Q3" s="1" t="s">
        <v>16</v>
      </c>
      <c r="R3" s="1" t="s">
        <v>16</v>
      </c>
      <c r="S3" s="1" t="s">
        <v>16</v>
      </c>
      <c r="T3" s="1" t="s">
        <v>19</v>
      </c>
      <c r="U3" s="1" t="s">
        <v>19</v>
      </c>
      <c r="V3" s="1" t="s">
        <v>19</v>
      </c>
      <c r="W3" s="1" t="s">
        <v>19</v>
      </c>
    </row>
    <row r="4" spans="1:23" s="1" customFormat="1" x14ac:dyDescent="0.35">
      <c r="B4" s="1" t="s">
        <v>33</v>
      </c>
      <c r="C4" s="1" t="s">
        <v>33</v>
      </c>
      <c r="D4" s="1" t="s">
        <v>33</v>
      </c>
      <c r="E4" s="1" t="s">
        <v>33</v>
      </c>
      <c r="F4" s="1" t="s">
        <v>33</v>
      </c>
      <c r="G4" s="1" t="s">
        <v>33</v>
      </c>
      <c r="H4" s="1" t="s">
        <v>33</v>
      </c>
      <c r="I4" s="1" t="s">
        <v>33</v>
      </c>
      <c r="J4" s="1" t="s">
        <v>33</v>
      </c>
      <c r="K4" s="1" t="s">
        <v>33</v>
      </c>
      <c r="L4" s="1" t="s">
        <v>33</v>
      </c>
      <c r="M4" s="1" t="s">
        <v>33</v>
      </c>
      <c r="N4" s="1" t="s">
        <v>33</v>
      </c>
      <c r="O4" s="1" t="s">
        <v>33</v>
      </c>
      <c r="P4" s="1" t="s">
        <v>33</v>
      </c>
      <c r="Q4" s="1" t="s">
        <v>33</v>
      </c>
      <c r="R4" s="1" t="s">
        <v>33</v>
      </c>
      <c r="S4" s="1" t="s">
        <v>33</v>
      </c>
      <c r="T4" s="1" t="s">
        <v>33</v>
      </c>
      <c r="U4" s="1" t="s">
        <v>33</v>
      </c>
      <c r="V4" s="1" t="s">
        <v>33</v>
      </c>
      <c r="W4" s="1" t="s">
        <v>33</v>
      </c>
    </row>
    <row r="5" spans="1:23" s="1" customFormat="1" x14ac:dyDescent="0.35">
      <c r="B5" s="1">
        <v>2004</v>
      </c>
      <c r="C5" s="1">
        <v>2013</v>
      </c>
      <c r="D5" s="1">
        <v>2017</v>
      </c>
      <c r="E5" s="1">
        <v>2004</v>
      </c>
      <c r="F5" s="1">
        <v>2013</v>
      </c>
      <c r="G5" s="1">
        <v>2017</v>
      </c>
      <c r="H5" s="1">
        <v>2004</v>
      </c>
      <c r="I5" s="1">
        <v>2013</v>
      </c>
      <c r="J5" s="1">
        <v>2017</v>
      </c>
      <c r="K5" s="1">
        <v>2004</v>
      </c>
      <c r="L5" s="1">
        <v>2013</v>
      </c>
      <c r="M5" s="1">
        <v>2017</v>
      </c>
      <c r="N5" s="1">
        <v>2004</v>
      </c>
      <c r="O5" s="1">
        <v>2013</v>
      </c>
      <c r="P5" s="1">
        <v>2017</v>
      </c>
      <c r="Q5" s="1">
        <v>2004</v>
      </c>
      <c r="R5" s="1">
        <v>2013</v>
      </c>
      <c r="S5" s="1">
        <v>2017</v>
      </c>
      <c r="T5">
        <v>1990</v>
      </c>
      <c r="U5">
        <v>2004</v>
      </c>
      <c r="V5">
        <v>2013</v>
      </c>
      <c r="W5">
        <v>2017</v>
      </c>
    </row>
    <row r="6" spans="1:23" x14ac:dyDescent="0.35">
      <c r="A6" t="s">
        <v>0</v>
      </c>
      <c r="B6" s="3">
        <f>+(B53*(B$73/B$28))+(B78*(B$98/B$28))</f>
        <v>66.048266558798204</v>
      </c>
      <c r="C6" s="2">
        <f t="shared" ref="C6:D6" si="0">+(C53*(C$73/C$28))+(C78*(C$98/C$28))</f>
        <v>59.000400451791762</v>
      </c>
      <c r="D6" s="2">
        <f t="shared" si="0"/>
        <v>55.040601732259539</v>
      </c>
      <c r="E6" s="2">
        <f t="shared" ref="E6" si="1">+(E53*(E$73/E$28))+(E78*(E$98/E$28))</f>
        <v>51.029461180797462</v>
      </c>
      <c r="F6" s="2">
        <f t="shared" ref="F6:G12" si="2">+(F53*(F$73/F$28))+(F78*(F$98/F$28))</f>
        <v>49.666018937252687</v>
      </c>
      <c r="G6" s="2">
        <f t="shared" si="2"/>
        <v>44.16400439566403</v>
      </c>
      <c r="H6" s="2">
        <f t="shared" ref="H6" si="3">+(H53*(H$73/H$28))+(H78*(H$98/H$28))</f>
        <v>59.223492775769465</v>
      </c>
      <c r="I6" s="2">
        <f t="shared" ref="I6:J12" si="4">+(I53*(I$73/I$28))+(I78*(I$98/I$28))</f>
        <v>57.932979969711695</v>
      </c>
      <c r="J6" s="2">
        <f t="shared" si="4"/>
        <v>53.110136957201611</v>
      </c>
      <c r="K6" s="2">
        <f t="shared" ref="K6" si="5">+(K53*(K$73/K$28))+(K78*(K$98/K$28))</f>
        <v>60.926850250616248</v>
      </c>
      <c r="L6" s="2">
        <f t="shared" ref="L6:M12" si="6">+(L53*(L$73/L$28))+(L78*(L$98/L$28))</f>
        <v>54.869342053371902</v>
      </c>
      <c r="M6" s="2">
        <f t="shared" si="6"/>
        <v>48.609099876242169</v>
      </c>
      <c r="N6" s="2">
        <f t="shared" ref="N6" si="7">+(N53*(N$73/N$28))+(N78*(N$98/N$28))</f>
        <v>64.566116044684094</v>
      </c>
      <c r="O6" s="2">
        <f t="shared" ref="O6:P12" si="8">+(O53*(O$73/O$28))+(O78*(O$98/O$28))</f>
        <v>57.46046821627926</v>
      </c>
      <c r="P6" s="2">
        <f t="shared" si="8"/>
        <v>50.866643514499046</v>
      </c>
      <c r="Q6">
        <v>60.7</v>
      </c>
      <c r="R6" s="2">
        <f t="shared" ref="R6:S6" si="9">+(R53*(R$73/R$28))+(R78*(R$98/R$28))</f>
        <v>56.356543894935172</v>
      </c>
      <c r="S6" s="2">
        <f t="shared" si="9"/>
        <v>50.896329940035763</v>
      </c>
      <c r="T6">
        <v>60.9</v>
      </c>
      <c r="U6">
        <v>52.2</v>
      </c>
      <c r="V6">
        <v>49.6</v>
      </c>
      <c r="W6">
        <v>46.9</v>
      </c>
    </row>
    <row r="7" spans="1:23" x14ac:dyDescent="0.35">
      <c r="A7" s="5" t="s">
        <v>1</v>
      </c>
      <c r="B7" s="3">
        <f t="shared" ref="B7" si="10">+(B54*(B$73/B$28))+(B79*(B$98/B$28))</f>
        <v>8.1810483775198168</v>
      </c>
      <c r="C7" s="2">
        <f t="shared" ref="C7:D7" si="11">+(C54*(C$73/C$28))+(C79*(C$98/C$28))</f>
        <v>11.519616537072128</v>
      </c>
      <c r="D7" s="2">
        <f t="shared" si="11"/>
        <v>14.773900143155334</v>
      </c>
      <c r="E7" s="2">
        <f t="shared" ref="E7" si="12">+(E54*(E$73/E$28))+(E79*(E$98/E$28))</f>
        <v>12.435235995036404</v>
      </c>
      <c r="F7" s="2">
        <f t="shared" si="2"/>
        <v>20.748169869983037</v>
      </c>
      <c r="G7" s="2">
        <f t="shared" si="2"/>
        <v>22.678389341871416</v>
      </c>
      <c r="H7" s="2">
        <f t="shared" ref="H7" si="13">+(H54*(H$73/H$28))+(H79*(H$98/H$28))</f>
        <v>10.806884115815762</v>
      </c>
      <c r="I7" s="2">
        <f t="shared" si="4"/>
        <v>14.783947195473898</v>
      </c>
      <c r="J7" s="2">
        <f t="shared" si="4"/>
        <v>17.287140420961943</v>
      </c>
      <c r="K7" s="2">
        <f t="shared" ref="K7" si="14">+(K54*(K$73/K$28))+(K79*(K$98/K$28))</f>
        <v>10.34931304247575</v>
      </c>
      <c r="L7" s="2">
        <f t="shared" si="6"/>
        <v>17.51291573550677</v>
      </c>
      <c r="M7" s="2">
        <f t="shared" si="6"/>
        <v>20.028539657644188</v>
      </c>
      <c r="N7" s="2">
        <f t="shared" ref="N7" si="15">+(N54*(N$73/N$28))+(N79*(N$98/N$28))</f>
        <v>9.3911366599711048</v>
      </c>
      <c r="O7" s="2">
        <f t="shared" si="8"/>
        <v>16.176472548529535</v>
      </c>
      <c r="P7" s="2">
        <f t="shared" si="8"/>
        <v>17.412450078138566</v>
      </c>
      <c r="Q7">
        <v>10.18</v>
      </c>
      <c r="R7" s="2">
        <f t="shared" ref="R7:S7" si="16">+(R54*(R$73/R$28))+(R79*(R$98/R$28))</f>
        <v>15.649912949462989</v>
      </c>
      <c r="S7" s="2">
        <f t="shared" si="16"/>
        <v>18.222296025530248</v>
      </c>
      <c r="T7">
        <v>1.1000000000000001</v>
      </c>
      <c r="U7">
        <v>2.2000000000000002</v>
      </c>
      <c r="V7">
        <v>3.4</v>
      </c>
      <c r="W7">
        <v>3.1</v>
      </c>
    </row>
    <row r="8" spans="1:23" x14ac:dyDescent="0.35">
      <c r="A8" t="s">
        <v>2</v>
      </c>
      <c r="B8" s="3">
        <f t="shared" ref="B8" si="17">+(B55*(B$73/B$28))+(B80*(B$98/B$28))</f>
        <v>13.40854051004958</v>
      </c>
      <c r="C8" s="2">
        <f t="shared" ref="C8:D8" si="18">+(C55*(C$73/C$28))+(C80*(C$98/C$28))</f>
        <v>21.506120658271804</v>
      </c>
      <c r="D8" s="2">
        <f t="shared" si="18"/>
        <v>20.248253744831615</v>
      </c>
      <c r="E8" s="2">
        <f t="shared" ref="E8" si="19">+(E55*(E$73/E$28))+(E80*(E$98/E$28))</f>
        <v>14.418458295333922</v>
      </c>
      <c r="F8" s="2">
        <f t="shared" si="2"/>
        <v>17.333656020350482</v>
      </c>
      <c r="G8" s="2">
        <f t="shared" si="2"/>
        <v>15.045018925775686</v>
      </c>
      <c r="H8" s="2">
        <f t="shared" ref="H8" si="20">+(H55*(H$73/H$28))+(H80*(H$98/H$28))</f>
        <v>12.97543390997936</v>
      </c>
      <c r="I8" s="2">
        <f t="shared" si="4"/>
        <v>17.179489670543187</v>
      </c>
      <c r="J8" s="2">
        <f t="shared" si="4"/>
        <v>13.227203205305983</v>
      </c>
      <c r="K8" s="2">
        <f t="shared" ref="K8" si="21">+(K55*(K$73/K$28))+(K80*(K$98/K$28))</f>
        <v>12.974988169156358</v>
      </c>
      <c r="L8" s="2">
        <f t="shared" si="6"/>
        <v>13.652454975680294</v>
      </c>
      <c r="M8" s="2">
        <f t="shared" si="6"/>
        <v>13.449351190403254</v>
      </c>
      <c r="N8" s="2">
        <f t="shared" ref="N8" si="22">+(N55*(N$73/N$28))+(N80*(N$98/N$28))</f>
        <v>11.255723473235367</v>
      </c>
      <c r="O8" s="2">
        <f t="shared" si="8"/>
        <v>15.146271765391983</v>
      </c>
      <c r="P8" s="2">
        <f t="shared" si="8"/>
        <v>12.407379753429415</v>
      </c>
      <c r="Q8">
        <v>13.13</v>
      </c>
      <c r="R8" s="2">
        <f t="shared" ref="R8:S8" si="23">+(R55*(R$73/R$28))+(R80*(R$98/R$28))</f>
        <v>16.946248082105747</v>
      </c>
      <c r="S8" s="2">
        <f t="shared" si="23"/>
        <v>14.98057197178928</v>
      </c>
      <c r="T8">
        <v>7.9</v>
      </c>
      <c r="U8">
        <v>3.5</v>
      </c>
      <c r="V8">
        <v>3.6</v>
      </c>
      <c r="W8">
        <v>3.2</v>
      </c>
    </row>
    <row r="9" spans="1:23" x14ac:dyDescent="0.35">
      <c r="A9" t="s">
        <v>3</v>
      </c>
      <c r="B9" s="3">
        <f t="shared" ref="B9" si="24">+(B56*(B$73/B$28))+(B81*(B$98/B$28))</f>
        <v>7.8583375886945941</v>
      </c>
      <c r="C9" s="2">
        <f t="shared" ref="C9:D9" si="25">+(C56*(C$73/C$28))+(C81*(C$98/C$28))</f>
        <v>5.3311596299788109</v>
      </c>
      <c r="D9" s="2">
        <f t="shared" si="25"/>
        <v>6.2903030254560575</v>
      </c>
      <c r="E9" s="2">
        <f t="shared" ref="E9" si="26">+(E56*(E$73/E$28))+(E81*(E$98/E$28))</f>
        <v>14.736914946103129</v>
      </c>
      <c r="F9" s="2">
        <f t="shared" si="2"/>
        <v>7.6298261729790831</v>
      </c>
      <c r="G9" s="2">
        <f t="shared" si="2"/>
        <v>12.266327042830593</v>
      </c>
      <c r="H9" s="2">
        <f t="shared" ref="H9" si="27">+(H56*(H$73/H$28))+(H81*(H$98/H$28))</f>
        <v>11.51895433966998</v>
      </c>
      <c r="I9" s="2">
        <f t="shared" si="4"/>
        <v>6.4223304854701828</v>
      </c>
      <c r="J9" s="2">
        <f t="shared" si="4"/>
        <v>11.243413249620874</v>
      </c>
      <c r="K9" s="2">
        <f t="shared" ref="K9" si="28">+(K56*(K$73/K$28))+(K81*(K$98/K$28))</f>
        <v>10.807403857239324</v>
      </c>
      <c r="L9" s="2">
        <f t="shared" si="6"/>
        <v>8.4252267648218755</v>
      </c>
      <c r="M9" s="2">
        <f t="shared" si="6"/>
        <v>11.85628836798961</v>
      </c>
      <c r="N9" s="2">
        <f t="shared" ref="N9" si="29">+(N56*(N$73/N$28))+(N81*(N$98/N$28))</f>
        <v>10.157191387391197</v>
      </c>
      <c r="O9" s="2">
        <f t="shared" si="8"/>
        <v>6.9060984753811541</v>
      </c>
      <c r="P9" s="2">
        <f t="shared" si="8"/>
        <v>14.461451640909882</v>
      </c>
      <c r="Q9">
        <v>10.75</v>
      </c>
      <c r="R9" s="2">
        <f t="shared" ref="R9:S9" si="30">+(R56*(R$73/R$28))+(R81*(R$98/R$28))</f>
        <v>6.918499232842299</v>
      </c>
      <c r="S9" s="2">
        <f t="shared" si="30"/>
        <v>10.706894587289245</v>
      </c>
      <c r="T9">
        <v>11.9</v>
      </c>
      <c r="U9">
        <v>9</v>
      </c>
      <c r="V9">
        <v>9.1</v>
      </c>
      <c r="W9">
        <v>8.9</v>
      </c>
    </row>
    <row r="10" spans="1:23" x14ac:dyDescent="0.35">
      <c r="A10" s="5" t="s">
        <v>4</v>
      </c>
      <c r="B10" s="3">
        <f t="shared" ref="B10" si="31">+(B57*(B$73/B$28))+(B82*(B$98/B$28))</f>
        <v>0.48582994388860845</v>
      </c>
      <c r="C10" s="2">
        <f t="shared" ref="C10:D10" si="32">+(C57*(C$73/C$28))+(C82*(C$98/C$28))</f>
        <v>0.9810462153105135</v>
      </c>
      <c r="D10" s="2">
        <f t="shared" si="32"/>
        <v>0.81907564839769997</v>
      </c>
      <c r="E10" s="2">
        <f t="shared" ref="E10" si="33">+(E57*(E$73/E$28))+(E82*(E$98/E$28))</f>
        <v>0.88696308699747339</v>
      </c>
      <c r="F10" s="2">
        <f t="shared" si="2"/>
        <v>1.6122809496890897</v>
      </c>
      <c r="G10" s="2">
        <f t="shared" si="2"/>
        <v>2.1675684109131859</v>
      </c>
      <c r="H10" s="2">
        <f t="shared" ref="H10" si="34">+(H57*(H$73/H$28))+(H82*(H$98/H$28))</f>
        <v>0.87319633713836098</v>
      </c>
      <c r="I10" s="2">
        <f t="shared" si="4"/>
        <v>1.578572449067063</v>
      </c>
      <c r="J10" s="2">
        <f t="shared" si="4"/>
        <v>1.741894977842555</v>
      </c>
      <c r="K10" s="2">
        <f t="shared" ref="K10" si="35">+(K57*(K$73/K$28))+(K82*(K$98/K$28))</f>
        <v>0.88064572799490537</v>
      </c>
      <c r="L10" s="2">
        <f t="shared" si="6"/>
        <v>1.825445642171684</v>
      </c>
      <c r="M10" s="2">
        <f t="shared" si="6"/>
        <v>2.0780844494002033</v>
      </c>
      <c r="N10" s="2">
        <f t="shared" ref="N10" si="36">+(N57*(N$73/N$28))+(N82*(N$98/N$28))</f>
        <v>0.93743595165098514</v>
      </c>
      <c r="O10" s="2">
        <f t="shared" si="8"/>
        <v>1.8451220528201282</v>
      </c>
      <c r="P10" s="2">
        <f t="shared" si="8"/>
        <v>1.4390171904844591</v>
      </c>
      <c r="Q10">
        <v>0.8</v>
      </c>
      <c r="R10" s="2">
        <f t="shared" ref="R10:S10" si="37">+(R57*(R$73/R$28))+(R82*(R$98/R$28))</f>
        <v>1.5837696459944828</v>
      </c>
      <c r="S10" s="2">
        <f t="shared" si="37"/>
        <v>1.685287206650609</v>
      </c>
      <c r="T10">
        <v>0</v>
      </c>
      <c r="U10">
        <v>0.8</v>
      </c>
      <c r="V10">
        <v>2.1</v>
      </c>
      <c r="W10">
        <v>2.7</v>
      </c>
    </row>
    <row r="11" spans="1:23" x14ac:dyDescent="0.35">
      <c r="A11" t="s">
        <v>5</v>
      </c>
      <c r="B11" s="3">
        <f t="shared" ref="B11" si="38">+(B58*(B$73/B$28))+(B83*(B$98/B$28))</f>
        <v>6.7112489980108662E-3</v>
      </c>
      <c r="C11" s="2">
        <f t="shared" ref="C11:D11" si="39">+(C58*(C$73/C$28))+(C83*(C$98/C$28))</f>
        <v>0</v>
      </c>
      <c r="D11" s="2">
        <f t="shared" si="39"/>
        <v>0</v>
      </c>
      <c r="E11" s="2">
        <f t="shared" ref="E11" si="40">+(E58*(E$73/E$28))+(E83*(E$98/E$28))</f>
        <v>1.5024892729528908E-2</v>
      </c>
      <c r="F11" s="2">
        <f t="shared" si="2"/>
        <v>0</v>
      </c>
      <c r="G11" s="2">
        <f t="shared" si="2"/>
        <v>0</v>
      </c>
      <c r="H11" s="2">
        <f t="shared" ref="H11" si="41">+(H58*(H$73/H$28))+(H83*(H$98/H$28))</f>
        <v>2.0000000000000004E-2</v>
      </c>
      <c r="I11" s="2">
        <f t="shared" si="4"/>
        <v>4.2410778066691433E-2</v>
      </c>
      <c r="J11" s="2">
        <f t="shared" si="4"/>
        <v>0</v>
      </c>
      <c r="K11" s="2">
        <f t="shared" ref="K11" si="42">+(K58*(K$73/K$28))+(K83*(K$98/K$28))</f>
        <v>1.7948789740380236E-2</v>
      </c>
      <c r="L11" s="2">
        <f t="shared" si="6"/>
        <v>0.11083081372420141</v>
      </c>
      <c r="M11" s="2">
        <f t="shared" si="6"/>
        <v>9.6255406746639557E-2</v>
      </c>
      <c r="N11" s="2">
        <f t="shared" ref="N11" si="43">+(N58*(N$73/N$28))+(N83*(N$98/N$28))</f>
        <v>1.7146985234520917E-2</v>
      </c>
      <c r="O11" s="2">
        <f t="shared" si="8"/>
        <v>0.21915354494709655</v>
      </c>
      <c r="P11" s="2">
        <f t="shared" si="8"/>
        <v>0</v>
      </c>
      <c r="Q11">
        <v>0.01</v>
      </c>
      <c r="R11" s="2">
        <f t="shared" ref="R11:S11" si="44">+(R58*(R$73/R$28))+(R83*(R$98/R$28))</f>
        <v>4.3542758110804602E-2</v>
      </c>
      <c r="S11" s="2">
        <f t="shared" si="44"/>
        <v>0</v>
      </c>
      <c r="T11">
        <v>12.6</v>
      </c>
      <c r="U11">
        <v>25.4</v>
      </c>
      <c r="V11">
        <v>23.5</v>
      </c>
      <c r="W11">
        <v>25.9</v>
      </c>
    </row>
    <row r="12" spans="1:23" x14ac:dyDescent="0.35">
      <c r="A12" t="s">
        <v>6</v>
      </c>
      <c r="B12" s="3">
        <f t="shared" ref="B12" si="45">+(B59*(B$73/B$28))+(B84*(B$98/B$28))</f>
        <v>4.0112657720511828</v>
      </c>
      <c r="C12" s="2">
        <f t="shared" ref="C12:D12" si="46">+(C59*(C$73/C$28))+(C84*(C$98/C$28))</f>
        <v>1.6616565075749796</v>
      </c>
      <c r="D12" s="2">
        <f t="shared" si="46"/>
        <v>2.8278657058997592</v>
      </c>
      <c r="E12" s="2">
        <f t="shared" ref="E12" si="47">+(E59*(E$73/E$28))+(E84*(E$98/E$28))</f>
        <v>6.477941603002078</v>
      </c>
      <c r="F12" s="2">
        <f t="shared" si="2"/>
        <v>3.0100480497456186</v>
      </c>
      <c r="G12" s="2">
        <f t="shared" si="2"/>
        <v>3.6786918829450954</v>
      </c>
      <c r="H12" s="2">
        <f t="shared" ref="H12" si="48">+(H59*(H$73/H$28))+(H84*(H$98/H$28))</f>
        <v>4.5820385216270765</v>
      </c>
      <c r="I12" s="2">
        <f t="shared" si="4"/>
        <v>2.0602694516672857</v>
      </c>
      <c r="J12" s="2">
        <f t="shared" si="4"/>
        <v>3.3902111890670268</v>
      </c>
      <c r="K12" s="2">
        <f t="shared" ref="K12" si="49">+(K59*(K$73/K$28))+(K84*(K$98/K$28))</f>
        <v>4.0428501627770368</v>
      </c>
      <c r="L12" s="2">
        <f t="shared" si="6"/>
        <v>3.6037840147232814</v>
      </c>
      <c r="M12" s="2">
        <f t="shared" si="6"/>
        <v>3.8823810515739301</v>
      </c>
      <c r="N12" s="2">
        <f t="shared" ref="N12" si="50">+(N59*(N$73/N$28))+(N84*(N$98/N$28))</f>
        <v>3.6752494978327523</v>
      </c>
      <c r="O12" s="2">
        <f t="shared" si="8"/>
        <v>2.2464133966508371</v>
      </c>
      <c r="P12" s="2">
        <f t="shared" si="8"/>
        <v>3.4130578225386357</v>
      </c>
      <c r="Q12">
        <v>4.43</v>
      </c>
      <c r="R12" s="2">
        <f t="shared" ref="R12:S12" si="51">+(R59*(R$73/R$28))+(R84*(R$98/R$28))</f>
        <v>2.5014834365485052</v>
      </c>
      <c r="S12" s="2">
        <f t="shared" si="51"/>
        <v>3.508620268704838</v>
      </c>
      <c r="T12">
        <v>5.6</v>
      </c>
      <c r="U12">
        <v>6.9</v>
      </c>
      <c r="V12">
        <v>8.6999999999999993</v>
      </c>
      <c r="W12">
        <v>9.3000000000000007</v>
      </c>
    </row>
    <row r="13" spans="1:23" x14ac:dyDescent="0.35">
      <c r="A13" t="s">
        <v>15</v>
      </c>
      <c r="B13">
        <f t="shared" ref="B13:D13" si="52">SUM(B6:B12)</f>
        <v>100</v>
      </c>
      <c r="C13" s="2">
        <f t="shared" si="52"/>
        <v>100</v>
      </c>
      <c r="D13" s="2">
        <f t="shared" si="52"/>
        <v>100</v>
      </c>
      <c r="E13" s="2">
        <f t="shared" ref="E13" si="53">SUM(E6:E12)</f>
        <v>99.999999999999986</v>
      </c>
      <c r="F13" s="2">
        <f t="shared" ref="F13:G13" si="54">SUM(F6:F12)</f>
        <v>99.999999999999986</v>
      </c>
      <c r="G13" s="2">
        <f t="shared" si="54"/>
        <v>100</v>
      </c>
      <c r="H13" s="2">
        <f t="shared" ref="H13" si="55">SUM(H6:H12)</f>
        <v>100</v>
      </c>
      <c r="I13" s="2">
        <f t="shared" ref="I13:J13" si="56">SUM(I6:I12)</f>
        <v>100.00000000000001</v>
      </c>
      <c r="J13" s="2">
        <f t="shared" si="56"/>
        <v>99.999999999999986</v>
      </c>
      <c r="K13" s="2">
        <f t="shared" ref="K13" si="57">SUM(K6:K12)</f>
        <v>100</v>
      </c>
      <c r="L13" s="2">
        <f t="shared" ref="L13:M13" si="58">SUM(L6:L12)</f>
        <v>100.00000000000003</v>
      </c>
      <c r="M13" s="2">
        <f t="shared" si="58"/>
        <v>99.999999999999986</v>
      </c>
      <c r="N13" s="2">
        <f t="shared" ref="N13" si="59">SUM(N6:N12)</f>
        <v>100.00000000000001</v>
      </c>
      <c r="O13" s="2">
        <f t="shared" ref="O13:P13" si="60">SUM(O6:O12)</f>
        <v>100</v>
      </c>
      <c r="P13" s="2">
        <f t="shared" si="60"/>
        <v>100</v>
      </c>
      <c r="Q13">
        <f t="shared" ref="Q13" si="61">SUM(Q6:Q12)</f>
        <v>100</v>
      </c>
      <c r="R13" s="2">
        <f t="shared" ref="R13:S13" si="62">SUM(R6:R12)</f>
        <v>100</v>
      </c>
      <c r="S13" s="2">
        <f t="shared" si="62"/>
        <v>99.999999999999972</v>
      </c>
      <c r="T13">
        <f t="shared" ref="T13:W13" si="63">SUM(T6:T12)</f>
        <v>100</v>
      </c>
      <c r="U13">
        <f t="shared" si="63"/>
        <v>100</v>
      </c>
      <c r="V13">
        <f t="shared" si="63"/>
        <v>100</v>
      </c>
      <c r="W13">
        <f t="shared" si="63"/>
        <v>99.999999999999986</v>
      </c>
    </row>
    <row r="15" spans="1:23" x14ac:dyDescent="0.35">
      <c r="A15" s="1" t="s">
        <v>13</v>
      </c>
    </row>
    <row r="16" spans="1:23" s="1" customFormat="1" x14ac:dyDescent="0.35">
      <c r="B16" s="1">
        <v>2004</v>
      </c>
      <c r="C16" s="1">
        <v>2013</v>
      </c>
      <c r="D16" s="1">
        <v>2017</v>
      </c>
      <c r="E16" s="1">
        <v>2004</v>
      </c>
      <c r="F16" s="1">
        <v>2013</v>
      </c>
      <c r="G16" s="1">
        <v>2017</v>
      </c>
      <c r="H16" s="1">
        <v>2004</v>
      </c>
      <c r="I16" s="1">
        <v>2013</v>
      </c>
      <c r="J16" s="1">
        <v>2017</v>
      </c>
      <c r="K16" s="1">
        <v>2004</v>
      </c>
      <c r="L16" s="1">
        <v>2013</v>
      </c>
      <c r="M16" s="1">
        <v>2017</v>
      </c>
      <c r="N16" s="1">
        <v>2004</v>
      </c>
      <c r="O16" s="1">
        <v>2013</v>
      </c>
      <c r="P16" s="1">
        <v>2017</v>
      </c>
      <c r="Q16" s="1">
        <v>2004</v>
      </c>
      <c r="R16" s="1">
        <v>2013</v>
      </c>
      <c r="S16" s="1">
        <v>2017</v>
      </c>
      <c r="T16" s="1">
        <v>1990</v>
      </c>
      <c r="U16">
        <v>2004</v>
      </c>
      <c r="V16">
        <v>2013</v>
      </c>
      <c r="W16">
        <v>2017</v>
      </c>
    </row>
    <row r="17" spans="1:23" x14ac:dyDescent="0.35">
      <c r="A17" t="s">
        <v>0</v>
      </c>
      <c r="B17" s="2">
        <f>+(B$30*2000)*(B6/100)/(B$1)</f>
        <v>84.667077904345504</v>
      </c>
      <c r="C17" s="2">
        <f t="shared" ref="C17:S17" si="64">+(C$30*2000)*(C6/100)/(C$1)</f>
        <v>79.055926606697625</v>
      </c>
      <c r="D17" s="2">
        <f t="shared" si="64"/>
        <v>82.682887944990398</v>
      </c>
      <c r="E17" s="2">
        <f t="shared" si="64"/>
        <v>44.539417284341091</v>
      </c>
      <c r="F17" s="2">
        <f t="shared" si="64"/>
        <v>41.467833200528069</v>
      </c>
      <c r="G17" s="2">
        <f t="shared" si="64"/>
        <v>44.253943870071581</v>
      </c>
      <c r="H17" s="2">
        <f t="shared" si="64"/>
        <v>70.480476001994603</v>
      </c>
      <c r="I17" s="2">
        <f t="shared" si="64"/>
        <v>65.688512995872443</v>
      </c>
      <c r="J17" s="2">
        <f t="shared" si="64"/>
        <v>67.959663646955022</v>
      </c>
      <c r="K17" s="2">
        <f t="shared" si="64"/>
        <v>90.612001160800716</v>
      </c>
      <c r="L17" s="2">
        <f t="shared" si="64"/>
        <v>69.113135781839318</v>
      </c>
      <c r="M17" s="2">
        <f t="shared" si="64"/>
        <v>67.277972542910192</v>
      </c>
      <c r="N17" s="2">
        <f t="shared" si="64"/>
        <v>119.84073383729022</v>
      </c>
      <c r="O17" s="2">
        <f t="shared" si="64"/>
        <v>107.29773247400156</v>
      </c>
      <c r="P17" s="2">
        <f t="shared" si="64"/>
        <v>97.756535644106222</v>
      </c>
      <c r="Q17" s="2">
        <f t="shared" si="64"/>
        <v>77.358025335142955</v>
      </c>
      <c r="R17" s="2">
        <f t="shared" si="64"/>
        <v>67.56363473583427</v>
      </c>
      <c r="S17" s="2">
        <f t="shared" si="64"/>
        <v>68.175929255811099</v>
      </c>
      <c r="T17" s="2">
        <f t="shared" ref="T17" si="65">+(T$29*2000)*(T6/100)/(T$1)</f>
        <v>162.29297907505807</v>
      </c>
      <c r="U17" s="2">
        <f>+(U$29*2000)*(U6/100)/(U$1)</f>
        <v>278.07406681555329</v>
      </c>
      <c r="V17" s="2">
        <f>+(V$29*2000)*(V6/100)/(V$1)</f>
        <v>274.92956869133133</v>
      </c>
      <c r="W17" s="2">
        <f>+(W$29*2000)*(W6/100)/(W$1)</f>
        <v>271.80120159131144</v>
      </c>
    </row>
    <row r="18" spans="1:23" x14ac:dyDescent="0.35">
      <c r="A18" t="s">
        <v>1</v>
      </c>
      <c r="B18" s="2">
        <f t="shared" ref="B18:S18" si="66">+(B$30*2000)*(B7/100)/(B$1)</f>
        <v>10.487261761851956</v>
      </c>
      <c r="C18" s="2">
        <f t="shared" si="66"/>
        <v>15.435386073967196</v>
      </c>
      <c r="D18" s="2">
        <f t="shared" si="66"/>
        <v>22.193593303887063</v>
      </c>
      <c r="E18" s="2">
        <f t="shared" si="66"/>
        <v>10.853694164041132</v>
      </c>
      <c r="F18" s="2">
        <f t="shared" si="66"/>
        <v>17.323346340113794</v>
      </c>
      <c r="G18" s="2">
        <f t="shared" si="66"/>
        <v>22.724573614464639</v>
      </c>
      <c r="H18" s="2">
        <f t="shared" si="66"/>
        <v>12.861016817513994</v>
      </c>
      <c r="I18" s="2">
        <f t="shared" si="66"/>
        <v>16.763085689496805</v>
      </c>
      <c r="J18" s="2">
        <f t="shared" si="66"/>
        <v>22.120602877996344</v>
      </c>
      <c r="K18" s="2">
        <f t="shared" si="66"/>
        <v>15.391768351077978</v>
      </c>
      <c r="L18" s="2">
        <f t="shared" si="66"/>
        <v>22.059176907691906</v>
      </c>
      <c r="M18" s="2">
        <f t="shared" si="66"/>
        <v>27.720726049077861</v>
      </c>
      <c r="N18" s="2">
        <f t="shared" si="66"/>
        <v>17.430825607015528</v>
      </c>
      <c r="O18" s="2">
        <f t="shared" si="66"/>
        <v>30.206833981095329</v>
      </c>
      <c r="P18" s="2">
        <f t="shared" si="66"/>
        <v>33.463595769388299</v>
      </c>
      <c r="Q18" s="2">
        <f t="shared" si="66"/>
        <v>12.97371825225297</v>
      </c>
      <c r="R18" s="2">
        <f t="shared" si="66"/>
        <v>18.762062558987878</v>
      </c>
      <c r="S18" s="2">
        <f t="shared" si="66"/>
        <v>24.408871252183747</v>
      </c>
      <c r="T18" s="2">
        <f t="shared" ref="T18:W18" si="67">+(T$29*2000)*(T7/100)/(T$1)</f>
        <v>2.9314002788598343</v>
      </c>
      <c r="U18" s="2">
        <f t="shared" si="67"/>
        <v>11.719596685712977</v>
      </c>
      <c r="V18" s="2">
        <f t="shared" si="67"/>
        <v>18.845978499002552</v>
      </c>
      <c r="W18" s="2">
        <f t="shared" si="67"/>
        <v>17.965537845054701</v>
      </c>
    </row>
    <row r="19" spans="1:23" x14ac:dyDescent="0.35">
      <c r="A19" t="s">
        <v>2</v>
      </c>
      <c r="B19" s="2">
        <f t="shared" ref="B19:S19" si="68">+(B$30*2000)*(B8/100)/(B$1)</f>
        <v>17.188368493173019</v>
      </c>
      <c r="C19" s="2">
        <f t="shared" si="68"/>
        <v>28.816521300466651</v>
      </c>
      <c r="D19" s="2">
        <f t="shared" si="68"/>
        <v>30.417256403001822</v>
      </c>
      <c r="E19" s="2">
        <f t="shared" si="68"/>
        <v>12.584685704155637</v>
      </c>
      <c r="F19" s="2">
        <f t="shared" si="68"/>
        <v>14.472453641096752</v>
      </c>
      <c r="G19" s="2">
        <f t="shared" si="68"/>
        <v>15.075657929488147</v>
      </c>
      <c r="H19" s="2">
        <f t="shared" si="68"/>
        <v>15.441756563907516</v>
      </c>
      <c r="I19" s="2">
        <f t="shared" si="68"/>
        <v>19.479321296365704</v>
      </c>
      <c r="J19" s="2">
        <f t="shared" si="68"/>
        <v>16.925512384705474</v>
      </c>
      <c r="K19" s="2">
        <f t="shared" si="68"/>
        <v>19.296740898452729</v>
      </c>
      <c r="L19" s="2">
        <f t="shared" si="68"/>
        <v>17.196560760138638</v>
      </c>
      <c r="M19" s="2">
        <f t="shared" si="68"/>
        <v>18.614726098850316</v>
      </c>
      <c r="N19" s="2">
        <f t="shared" si="68"/>
        <v>20.891672653325063</v>
      </c>
      <c r="O19" s="2">
        <f t="shared" si="68"/>
        <v>28.283107783676648</v>
      </c>
      <c r="P19" s="2">
        <f t="shared" si="68"/>
        <v>23.844751241948142</v>
      </c>
      <c r="Q19" s="2">
        <f t="shared" si="68"/>
        <v>16.733292794899953</v>
      </c>
      <c r="R19" s="2">
        <f t="shared" si="68"/>
        <v>20.31618755218101</v>
      </c>
      <c r="S19" s="2">
        <f t="shared" si="68"/>
        <v>20.066563073674832</v>
      </c>
      <c r="T19" s="2">
        <f t="shared" ref="T19:W19" si="69">+(T$29*2000)*(T8/100)/(T$1)</f>
        <v>21.052783820902441</v>
      </c>
      <c r="U19" s="2">
        <f t="shared" si="69"/>
        <v>18.644812909088827</v>
      </c>
      <c r="V19" s="2">
        <f t="shared" si="69"/>
        <v>19.954565469532117</v>
      </c>
      <c r="W19" s="2">
        <f t="shared" si="69"/>
        <v>18.545071323927431</v>
      </c>
    </row>
    <row r="20" spans="1:23" x14ac:dyDescent="0.35">
      <c r="A20" t="s">
        <v>3</v>
      </c>
      <c r="B20" s="2">
        <f t="shared" ref="B20:S20" si="70">+(B$30*2000)*(B9/100)/(B$1)</f>
        <v>10.073579754411016</v>
      </c>
      <c r="C20" s="2">
        <f t="shared" si="70"/>
        <v>7.1433373537957907</v>
      </c>
      <c r="D20" s="2">
        <f t="shared" si="70"/>
        <v>9.44939560660697</v>
      </c>
      <c r="E20" s="2">
        <f t="shared" si="70"/>
        <v>12.862640307778237</v>
      </c>
      <c r="F20" s="2">
        <f t="shared" si="70"/>
        <v>6.3703990345963808</v>
      </c>
      <c r="G20" s="2">
        <f t="shared" si="70"/>
        <v>12.291307273274812</v>
      </c>
      <c r="H20" s="2">
        <f t="shared" si="70"/>
        <v>13.708434725034394</v>
      </c>
      <c r="I20" s="2">
        <f t="shared" si="70"/>
        <v>7.2820928559027722</v>
      </c>
      <c r="J20" s="2">
        <f t="shared" si="70"/>
        <v>14.38705728256161</v>
      </c>
      <c r="K20" s="2">
        <f t="shared" si="70"/>
        <v>16.073052961530813</v>
      </c>
      <c r="L20" s="2">
        <f t="shared" si="70"/>
        <v>10.612371491962096</v>
      </c>
      <c r="M20" s="2">
        <f t="shared" si="70"/>
        <v>16.409829544535391</v>
      </c>
      <c r="N20" s="2">
        <f t="shared" si="70"/>
        <v>18.852694635501219</v>
      </c>
      <c r="O20" s="2">
        <f t="shared" si="70"/>
        <v>12.89597404360552</v>
      </c>
      <c r="P20" s="2">
        <f t="shared" si="70"/>
        <v>27.792307790018882</v>
      </c>
      <c r="Q20" s="2">
        <f t="shared" si="70"/>
        <v>13.700144519815268</v>
      </c>
      <c r="R20" s="2">
        <f t="shared" si="70"/>
        <v>8.2943154917261683</v>
      </c>
      <c r="S20" s="2">
        <f t="shared" si="70"/>
        <v>14.341947421208213</v>
      </c>
      <c r="T20" s="2">
        <f t="shared" ref="T20:W20" si="71">+(T$29*2000)*(T9/100)/(T$1)</f>
        <v>31.712421198574567</v>
      </c>
      <c r="U20" s="2">
        <f t="shared" si="71"/>
        <v>47.943804623371264</v>
      </c>
      <c r="V20" s="2">
        <f t="shared" si="71"/>
        <v>50.440707159095062</v>
      </c>
      <c r="W20" s="2">
        <f t="shared" si="71"/>
        <v>51.578479619673175</v>
      </c>
    </row>
    <row r="21" spans="1:23" x14ac:dyDescent="0.35">
      <c r="A21" t="s">
        <v>4</v>
      </c>
      <c r="B21" s="2">
        <f t="shared" ref="B21:S21" si="72">+(B$30*2000)*(B10/100)/(B$1)</f>
        <v>0.62278397073240421</v>
      </c>
      <c r="C21" s="2">
        <f t="shared" si="72"/>
        <v>1.314525274429915</v>
      </c>
      <c r="D21" s="2">
        <f t="shared" si="72"/>
        <v>1.2304287730060246</v>
      </c>
      <c r="E21" s="2">
        <f t="shared" si="72"/>
        <v>0.77415708756206847</v>
      </c>
      <c r="F21" s="2">
        <f t="shared" si="72"/>
        <v>1.3461477067160008</v>
      </c>
      <c r="G21" s="2">
        <f t="shared" si="72"/>
        <v>2.1719826384337111</v>
      </c>
      <c r="H21" s="2">
        <f t="shared" si="72"/>
        <v>1.0391702785535388</v>
      </c>
      <c r="I21" s="2">
        <f t="shared" si="72"/>
        <v>1.7898971689300451</v>
      </c>
      <c r="J21" s="2">
        <f t="shared" si="72"/>
        <v>2.2289265964027667</v>
      </c>
      <c r="K21" s="2">
        <f t="shared" si="72"/>
        <v>1.3097193010814052</v>
      </c>
      <c r="L21" s="2">
        <f t="shared" si="72"/>
        <v>2.2993217671000918</v>
      </c>
      <c r="M21" s="2">
        <f t="shared" si="72"/>
        <v>2.8761962036850579</v>
      </c>
      <c r="N21" s="2">
        <f t="shared" si="72"/>
        <v>1.7399685663849385</v>
      </c>
      <c r="O21" s="2">
        <f t="shared" si="72"/>
        <v>3.4454542148907392</v>
      </c>
      <c r="P21" s="2">
        <f t="shared" si="72"/>
        <v>2.7655320963723122</v>
      </c>
      <c r="Q21" s="2">
        <f t="shared" si="72"/>
        <v>1.019545638683927</v>
      </c>
      <c r="R21" s="2">
        <f t="shared" si="72"/>
        <v>1.8987188793401053</v>
      </c>
      <c r="S21" s="2">
        <f t="shared" si="72"/>
        <v>2.2574519913656212</v>
      </c>
      <c r="T21" s="2">
        <f t="shared" ref="T21:W21" si="73">+(T$29*2000)*(T10/100)/(T$1)</f>
        <v>0</v>
      </c>
      <c r="U21" s="2">
        <f t="shared" si="73"/>
        <v>4.261671522077445</v>
      </c>
      <c r="V21" s="2">
        <f t="shared" si="73"/>
        <v>11.640163190560399</v>
      </c>
      <c r="W21" s="2">
        <f t="shared" si="73"/>
        <v>15.647403929563774</v>
      </c>
    </row>
    <row r="22" spans="1:23" x14ac:dyDescent="0.35">
      <c r="A22" t="s">
        <v>5</v>
      </c>
      <c r="B22" s="2">
        <f t="shared" ref="B22:S22" si="74">+(B$30*2000)*(B11/100)/(B$1)</f>
        <v>8.6031302766166919E-3</v>
      </c>
      <c r="C22" s="2">
        <f t="shared" si="74"/>
        <v>0</v>
      </c>
      <c r="D22" s="2">
        <f t="shared" si="74"/>
        <v>0</v>
      </c>
      <c r="E22" s="2">
        <f t="shared" si="74"/>
        <v>1.3113992416301908E-2</v>
      </c>
      <c r="F22" s="2">
        <f t="shared" si="74"/>
        <v>0</v>
      </c>
      <c r="G22" s="2">
        <f t="shared" si="74"/>
        <v>0</v>
      </c>
      <c r="H22" s="2">
        <f t="shared" si="74"/>
        <v>2.3801526285808935E-2</v>
      </c>
      <c r="I22" s="2">
        <f t="shared" si="74"/>
        <v>4.8088341867713977E-2</v>
      </c>
      <c r="J22" s="2">
        <f t="shared" si="74"/>
        <v>0</v>
      </c>
      <c r="K22" s="2">
        <f t="shared" si="74"/>
        <v>2.6693908352399227E-2</v>
      </c>
      <c r="L22" s="2">
        <f t="shared" si="74"/>
        <v>0.13960191230799984</v>
      </c>
      <c r="M22" s="2">
        <f t="shared" si="74"/>
        <v>0.13322338057471761</v>
      </c>
      <c r="N22" s="2">
        <f t="shared" si="74"/>
        <v>3.1826403994628272E-2</v>
      </c>
      <c r="O22" s="2">
        <f t="shared" si="74"/>
        <v>0.40923228032104064</v>
      </c>
      <c r="P22" s="2">
        <f t="shared" si="74"/>
        <v>0</v>
      </c>
      <c r="Q22" s="2">
        <f t="shared" si="74"/>
        <v>1.2744320483549088E-2</v>
      </c>
      <c r="R22" s="2">
        <f t="shared" si="74"/>
        <v>5.2201693025636008E-2</v>
      </c>
      <c r="S22" s="2">
        <f t="shared" si="74"/>
        <v>0</v>
      </c>
      <c r="T22" s="2">
        <f t="shared" ref="T22:W22" si="75">+(T$29*2000)*(T11/100)/(T$1)</f>
        <v>33.577857739667188</v>
      </c>
      <c r="U22" s="2">
        <f t="shared" si="75"/>
        <v>135.30807082595891</v>
      </c>
      <c r="V22" s="2">
        <f t="shared" si="75"/>
        <v>130.25896903722352</v>
      </c>
      <c r="W22" s="2">
        <f t="shared" si="75"/>
        <v>150.09917102803766</v>
      </c>
    </row>
    <row r="23" spans="1:23" x14ac:dyDescent="0.35">
      <c r="A23" t="s">
        <v>6</v>
      </c>
      <c r="B23" s="2">
        <f t="shared" ref="B23:S23" si="76">+(B$30*2000)*(B12/100)/(B$1)</f>
        <v>5.1420297505453822</v>
      </c>
      <c r="C23" s="2">
        <f t="shared" si="76"/>
        <v>2.2264898865512657</v>
      </c>
      <c r="D23" s="2">
        <f t="shared" si="76"/>
        <v>4.2480658990933646</v>
      </c>
      <c r="E23" s="2">
        <f t="shared" si="76"/>
        <v>5.6540621343710233</v>
      </c>
      <c r="F23" s="2">
        <f t="shared" si="76"/>
        <v>2.5131905701989536</v>
      </c>
      <c r="G23" s="2">
        <f t="shared" si="76"/>
        <v>3.6861834956053796</v>
      </c>
      <c r="H23" s="2">
        <f t="shared" si="76"/>
        <v>5.4529755157547974</v>
      </c>
      <c r="I23" s="2">
        <f t="shared" si="76"/>
        <v>2.3360793234113175</v>
      </c>
      <c r="J23" s="2">
        <f t="shared" si="76"/>
        <v>4.3381099221567183</v>
      </c>
      <c r="K23" s="2">
        <f t="shared" si="76"/>
        <v>6.0126322325154336</v>
      </c>
      <c r="L23" s="2">
        <f t="shared" si="76"/>
        <v>4.5393074641886662</v>
      </c>
      <c r="M23" s="2">
        <f t="shared" si="76"/>
        <v>5.3734532516321547</v>
      </c>
      <c r="N23" s="2">
        <f t="shared" si="76"/>
        <v>6.8216058799416111</v>
      </c>
      <c r="O23" s="2">
        <f t="shared" si="76"/>
        <v>4.1947981132455601</v>
      </c>
      <c r="P23" s="2">
        <f t="shared" si="76"/>
        <v>6.5592829727263284</v>
      </c>
      <c r="Q23" s="2">
        <f t="shared" si="76"/>
        <v>5.6457339742122459</v>
      </c>
      <c r="R23" s="2">
        <f t="shared" si="76"/>
        <v>2.9989296987371099</v>
      </c>
      <c r="S23" s="2">
        <f t="shared" si="76"/>
        <v>4.6998172069881443</v>
      </c>
      <c r="T23" s="2">
        <f t="shared" ref="T23:W23" si="77">+(T$29*2000)*(T12/100)/(T$1)</f>
        <v>14.92349232874097</v>
      </c>
      <c r="U23" s="2">
        <f t="shared" si="77"/>
        <v>36.756916877917966</v>
      </c>
      <c r="V23" s="2">
        <f t="shared" si="77"/>
        <v>48.223533218035932</v>
      </c>
      <c r="W23" s="2">
        <f t="shared" si="77"/>
        <v>53.896613535164107</v>
      </c>
    </row>
    <row r="24" spans="1:23" x14ac:dyDescent="0.35">
      <c r="A24" t="s">
        <v>15</v>
      </c>
      <c r="B24" s="2">
        <f t="shared" ref="B24:S24" si="78">+(B$30*2000)*(B13/100)/(B$1)</f>
        <v>128.1897047653359</v>
      </c>
      <c r="C24" s="2">
        <f t="shared" si="78"/>
        <v>133.99218649590847</v>
      </c>
      <c r="D24" s="2">
        <f t="shared" si="78"/>
        <v>150.22162793058564</v>
      </c>
      <c r="E24" s="2">
        <f t="shared" si="78"/>
        <v>87.281770674665481</v>
      </c>
      <c r="F24" s="2">
        <f t="shared" si="78"/>
        <v>83.493370493249941</v>
      </c>
      <c r="G24" s="2">
        <f t="shared" si="78"/>
        <v>100.20364882133826</v>
      </c>
      <c r="H24" s="2">
        <f t="shared" si="78"/>
        <v>119.00763142904465</v>
      </c>
      <c r="I24" s="2">
        <f t="shared" si="78"/>
        <v>113.38707767184682</v>
      </c>
      <c r="J24" s="2">
        <f t="shared" si="78"/>
        <v>127.95987271077792</v>
      </c>
      <c r="K24" s="2">
        <f t="shared" si="78"/>
        <v>148.72260881381149</v>
      </c>
      <c r="L24" s="2">
        <f t="shared" si="78"/>
        <v>125.95947608522872</v>
      </c>
      <c r="M24" s="2">
        <f t="shared" si="78"/>
        <v>138.40612707126567</v>
      </c>
      <c r="N24" s="2">
        <f t="shared" si="78"/>
        <v>185.60932758345319</v>
      </c>
      <c r="O24" s="2">
        <f t="shared" si="78"/>
        <v>186.73313289083643</v>
      </c>
      <c r="P24" s="2">
        <f t="shared" si="78"/>
        <v>192.18200551456019</v>
      </c>
      <c r="Q24" s="2">
        <f t="shared" si="78"/>
        <v>127.44320483549087</v>
      </c>
      <c r="R24" s="2">
        <f t="shared" si="78"/>
        <v>119.88605060983218</v>
      </c>
      <c r="S24" s="2">
        <f t="shared" si="78"/>
        <v>133.95058020123162</v>
      </c>
      <c r="T24" s="2">
        <f t="shared" ref="T24:W24" si="79">+(T$29*2000)*(T13/100)/(T$1)</f>
        <v>266.49093444180306</v>
      </c>
      <c r="U24" s="2">
        <f t="shared" si="79"/>
        <v>532.70894025968073</v>
      </c>
      <c r="V24" s="2">
        <f t="shared" si="79"/>
        <v>554.29348526478088</v>
      </c>
      <c r="W24" s="2">
        <f t="shared" si="79"/>
        <v>579.53347887273219</v>
      </c>
    </row>
    <row r="26" spans="1:23" x14ac:dyDescent="0.35">
      <c r="Q26" s="3"/>
      <c r="R26" s="3"/>
      <c r="S26" s="3"/>
    </row>
    <row r="28" spans="1:23" x14ac:dyDescent="0.35">
      <c r="B28" s="6">
        <f t="shared" ref="B28" si="80">B29/17.33</f>
        <v>7774.4950952106183</v>
      </c>
      <c r="C28" s="6">
        <f t="shared" ref="C28" si="81">C29/17.33</f>
        <v>6181.7080207732261</v>
      </c>
      <c r="D28" s="6">
        <f t="shared" ref="D28" si="82">D29/17.33</f>
        <v>7215.1759953837282</v>
      </c>
      <c r="E28" s="6">
        <f t="shared" ref="E28" si="83">E29/17.33</f>
        <v>3859.6076168493946</v>
      </c>
      <c r="F28" s="6">
        <f t="shared" ref="F28" si="84">F29/17.33</f>
        <v>3266.4743219849975</v>
      </c>
      <c r="G28" s="6">
        <f t="shared" ref="G28" si="85">G29/17.33</f>
        <v>4253.2602423542994</v>
      </c>
      <c r="H28" s="2">
        <f t="shared" ref="H28" si="86">+H98+H73</f>
        <v>10120.138488170804</v>
      </c>
      <c r="I28" s="6">
        <f t="shared" ref="I28" si="87">I29/17.33</f>
        <v>8077.7841892671677</v>
      </c>
      <c r="J28" s="6">
        <f t="shared" ref="J28" si="88">J29/17.33</f>
        <v>9778.9382573571856</v>
      </c>
      <c r="K28" s="6">
        <f t="shared" ref="K28" si="89">K29/17.33</f>
        <v>10510.732833237162</v>
      </c>
      <c r="L28" s="6">
        <f t="shared" ref="L28" si="90">L29/17.33</f>
        <v>8778.9959607616856</v>
      </c>
      <c r="M28" s="6">
        <f t="shared" ref="M28" si="91">M29/17.33</f>
        <v>9418.4650894402785</v>
      </c>
      <c r="N28" s="6">
        <f t="shared" ref="N28" si="92">N29/17.33</f>
        <v>3274.8990190421237</v>
      </c>
      <c r="O28" s="6">
        <f t="shared" ref="O28" si="93">O29/17.33</f>
        <v>2770.4558568955572</v>
      </c>
      <c r="P28" s="6">
        <f t="shared" ref="P28" si="94">P29/17.33</f>
        <v>2658.511252163878</v>
      </c>
      <c r="Q28">
        <f>Q29/3</f>
        <v>205302</v>
      </c>
      <c r="R28" s="6">
        <f t="shared" ref="R28" si="95">R29/17.33</f>
        <v>29033.81419503751</v>
      </c>
      <c r="S28" s="6">
        <f t="shared" ref="S28" si="96">S29/17.33</f>
        <v>33324.35083669937</v>
      </c>
    </row>
    <row r="29" spans="1:23" s="1" customFormat="1" x14ac:dyDescent="0.35">
      <c r="B29" s="4">
        <f t="shared" ref="B29:G29" si="97">+B74+B99</f>
        <v>134732</v>
      </c>
      <c r="C29" s="4">
        <f t="shared" si="97"/>
        <v>107129</v>
      </c>
      <c r="D29" s="4">
        <f t="shared" si="97"/>
        <v>125039</v>
      </c>
      <c r="E29" s="4">
        <f t="shared" si="97"/>
        <v>66887</v>
      </c>
      <c r="F29" s="4">
        <f t="shared" si="97"/>
        <v>56608</v>
      </c>
      <c r="G29" s="4">
        <f t="shared" si="97"/>
        <v>73709</v>
      </c>
      <c r="H29" s="1">
        <f t="shared" ref="H29" si="98">+H28*17.33</f>
        <v>175382</v>
      </c>
      <c r="I29" s="4">
        <f t="shared" ref="I29:P29" si="99">+I74+I99</f>
        <v>139988</v>
      </c>
      <c r="J29" s="4">
        <f t="shared" si="99"/>
        <v>169469</v>
      </c>
      <c r="K29" s="4">
        <f t="shared" si="99"/>
        <v>182151</v>
      </c>
      <c r="L29" s="4">
        <f t="shared" si="99"/>
        <v>152140</v>
      </c>
      <c r="M29" s="4">
        <f t="shared" si="99"/>
        <v>163222</v>
      </c>
      <c r="N29" s="4">
        <f t="shared" si="99"/>
        <v>56754</v>
      </c>
      <c r="O29" s="4">
        <f t="shared" si="99"/>
        <v>48012</v>
      </c>
      <c r="P29" s="4">
        <f t="shared" si="99"/>
        <v>46072</v>
      </c>
      <c r="Q29" s="1">
        <f>372158+243748</f>
        <v>615906</v>
      </c>
      <c r="R29" s="4">
        <f>+R74+R99</f>
        <v>503156</v>
      </c>
      <c r="S29" s="4">
        <f>+S74+S99</f>
        <v>577511</v>
      </c>
      <c r="T29" s="1">
        <v>33240000</v>
      </c>
      <c r="U29" s="1">
        <v>77990000</v>
      </c>
      <c r="V29" s="1">
        <v>87560000</v>
      </c>
      <c r="W29" s="1">
        <v>94170000</v>
      </c>
    </row>
    <row r="30" spans="1:23" x14ac:dyDescent="0.35">
      <c r="B30">
        <f>+B31+B32</f>
        <v>100162.5</v>
      </c>
      <c r="C30">
        <f t="shared" ref="C30:S30" si="100">+C31+C32</f>
        <v>108946.3</v>
      </c>
      <c r="D30">
        <f t="shared" si="100"/>
        <v>125039.00000000001</v>
      </c>
      <c r="E30">
        <f t="shared" si="100"/>
        <v>59593.200000000004</v>
      </c>
      <c r="F30">
        <f t="shared" si="100"/>
        <v>59227.399999999994</v>
      </c>
      <c r="G30">
        <f t="shared" si="100"/>
        <v>73707.8</v>
      </c>
      <c r="H30">
        <f t="shared" si="100"/>
        <v>147289.19999999998</v>
      </c>
      <c r="I30">
        <f t="shared" si="100"/>
        <v>146958.1</v>
      </c>
      <c r="J30">
        <f t="shared" si="100"/>
        <v>169468.2</v>
      </c>
      <c r="K30">
        <f t="shared" si="100"/>
        <v>166362.30000000002</v>
      </c>
      <c r="L30">
        <f t="shared" si="100"/>
        <v>144612.5</v>
      </c>
      <c r="M30">
        <f t="shared" si="100"/>
        <v>163221.1</v>
      </c>
      <c r="N30">
        <f t="shared" si="100"/>
        <v>42997.700000000004</v>
      </c>
      <c r="O30">
        <f t="shared" si="100"/>
        <v>44127</v>
      </c>
      <c r="P30">
        <f t="shared" si="100"/>
        <v>46071.6</v>
      </c>
      <c r="Q30">
        <f t="shared" si="100"/>
        <v>516404.9</v>
      </c>
      <c r="R30">
        <f t="shared" si="100"/>
        <v>503871.29999999993</v>
      </c>
      <c r="S30">
        <f t="shared" si="100"/>
        <v>577507.69999999995</v>
      </c>
    </row>
    <row r="31" spans="1:23" x14ac:dyDescent="0.35">
      <c r="B31">
        <v>66855.5</v>
      </c>
      <c r="C31">
        <v>65262.400000000001</v>
      </c>
      <c r="D31">
        <v>70252.900000000009</v>
      </c>
      <c r="E31">
        <v>33104.6</v>
      </c>
      <c r="F31">
        <v>29354.2</v>
      </c>
      <c r="G31">
        <v>32103.700000000004</v>
      </c>
      <c r="H31">
        <v>91803.799999999988</v>
      </c>
      <c r="I31">
        <v>85044.000000000015</v>
      </c>
      <c r="J31">
        <v>89657.7</v>
      </c>
      <c r="K31">
        <v>110182.1</v>
      </c>
      <c r="L31">
        <v>79498.100000000006</v>
      </c>
      <c r="M31">
        <v>78554.399999999994</v>
      </c>
      <c r="N31">
        <v>27600.200000000004</v>
      </c>
      <c r="O31">
        <v>24907.099999999995</v>
      </c>
      <c r="P31">
        <v>23495.5</v>
      </c>
      <c r="Q31" s="3">
        <v>329546.2</v>
      </c>
      <c r="R31" s="3">
        <v>284065.8</v>
      </c>
      <c r="S31" s="3">
        <v>294064.19999999995</v>
      </c>
    </row>
    <row r="32" spans="1:23" x14ac:dyDescent="0.35">
      <c r="B32">
        <v>33307</v>
      </c>
      <c r="C32">
        <v>43683.9</v>
      </c>
      <c r="D32">
        <v>54786.100000000006</v>
      </c>
      <c r="E32">
        <v>26488.600000000006</v>
      </c>
      <c r="F32">
        <v>29873.199999999997</v>
      </c>
      <c r="G32">
        <v>41604.1</v>
      </c>
      <c r="H32">
        <v>55485.399999999994</v>
      </c>
      <c r="I32">
        <v>61914.1</v>
      </c>
      <c r="J32">
        <v>79810.500000000015</v>
      </c>
      <c r="K32">
        <v>56180.200000000004</v>
      </c>
      <c r="L32">
        <v>65114.400000000001</v>
      </c>
      <c r="M32">
        <v>84666.700000000012</v>
      </c>
      <c r="N32">
        <v>15397.5</v>
      </c>
      <c r="O32">
        <v>19219.900000000001</v>
      </c>
      <c r="P32">
        <v>22576.1</v>
      </c>
      <c r="Q32" s="3">
        <v>186858.7</v>
      </c>
      <c r="R32" s="3">
        <v>219805.49999999997</v>
      </c>
      <c r="S32" s="3">
        <v>283443.5</v>
      </c>
    </row>
    <row r="33" spans="1:23" x14ac:dyDescent="0.3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 t="s">
        <v>19</v>
      </c>
      <c r="U33" s="1"/>
      <c r="V33" s="1"/>
      <c r="W33" s="1"/>
    </row>
    <row r="34" spans="1:23" s="1" customFormat="1" x14ac:dyDescent="0.35">
      <c r="B34" s="1" t="s">
        <v>7</v>
      </c>
      <c r="C34" s="1" t="s">
        <v>7</v>
      </c>
      <c r="D34" s="1" t="s">
        <v>7</v>
      </c>
      <c r="E34" s="1" t="s">
        <v>8</v>
      </c>
      <c r="F34" s="1" t="s">
        <v>8</v>
      </c>
      <c r="G34" s="1" t="s">
        <v>8</v>
      </c>
      <c r="H34" s="1" t="s">
        <v>9</v>
      </c>
      <c r="I34" s="1" t="s">
        <v>9</v>
      </c>
      <c r="J34" s="1" t="s">
        <v>9</v>
      </c>
      <c r="K34" s="1" t="s">
        <v>10</v>
      </c>
      <c r="L34" s="1" t="s">
        <v>10</v>
      </c>
      <c r="M34" s="1" t="s">
        <v>10</v>
      </c>
      <c r="N34" s="1" t="s">
        <v>11</v>
      </c>
      <c r="O34" s="1" t="s">
        <v>11</v>
      </c>
      <c r="P34" s="1" t="s">
        <v>11</v>
      </c>
      <c r="Q34" s="1" t="s">
        <v>16</v>
      </c>
      <c r="R34" s="1" t="s">
        <v>16</v>
      </c>
      <c r="S34" s="1" t="s">
        <v>16</v>
      </c>
      <c r="T34" s="1" t="s">
        <v>19</v>
      </c>
      <c r="U34" s="1" t="s">
        <v>19</v>
      </c>
      <c r="V34" s="1" t="s">
        <v>19</v>
      </c>
      <c r="W34" s="1" t="s">
        <v>19</v>
      </c>
    </row>
    <row r="35" spans="1:23" s="1" customFormat="1" x14ac:dyDescent="0.35">
      <c r="B35" s="1" t="s">
        <v>33</v>
      </c>
      <c r="C35" s="1" t="s">
        <v>33</v>
      </c>
      <c r="D35" s="1" t="s">
        <v>33</v>
      </c>
      <c r="E35" s="1" t="s">
        <v>33</v>
      </c>
      <c r="F35" s="1" t="s">
        <v>33</v>
      </c>
      <c r="G35" s="1" t="s">
        <v>33</v>
      </c>
      <c r="H35" s="1" t="s">
        <v>33</v>
      </c>
      <c r="I35" s="1" t="s">
        <v>33</v>
      </c>
      <c r="J35" s="1" t="s">
        <v>33</v>
      </c>
      <c r="K35" s="1" t="s">
        <v>33</v>
      </c>
      <c r="L35" s="1" t="s">
        <v>33</v>
      </c>
      <c r="M35" s="1" t="s">
        <v>33</v>
      </c>
      <c r="N35" s="1" t="s">
        <v>33</v>
      </c>
      <c r="O35" s="1" t="s">
        <v>33</v>
      </c>
      <c r="P35" s="1" t="s">
        <v>33</v>
      </c>
      <c r="Q35" s="1" t="s">
        <v>33</v>
      </c>
      <c r="R35" s="1" t="s">
        <v>33</v>
      </c>
      <c r="S35" s="1" t="s">
        <v>33</v>
      </c>
      <c r="T35" s="1" t="s">
        <v>33</v>
      </c>
      <c r="U35" s="1" t="s">
        <v>33</v>
      </c>
      <c r="V35" s="1" t="s">
        <v>33</v>
      </c>
      <c r="W35" s="1" t="s">
        <v>33</v>
      </c>
    </row>
    <row r="36" spans="1:23" s="1" customFormat="1" x14ac:dyDescent="0.35">
      <c r="B36" s="1">
        <v>2004</v>
      </c>
      <c r="C36" s="1">
        <v>2013</v>
      </c>
      <c r="D36" s="1">
        <v>2017</v>
      </c>
      <c r="E36" s="1">
        <v>2004</v>
      </c>
      <c r="F36" s="1">
        <v>2013</v>
      </c>
      <c r="G36" s="1">
        <v>2017</v>
      </c>
      <c r="H36" s="1">
        <v>2004</v>
      </c>
      <c r="I36" s="1">
        <v>2013</v>
      </c>
      <c r="J36" s="1">
        <v>2017</v>
      </c>
      <c r="K36" s="1">
        <v>2004</v>
      </c>
      <c r="L36" s="1">
        <v>2013</v>
      </c>
      <c r="M36" s="1">
        <v>2017</v>
      </c>
      <c r="N36" s="1">
        <v>2004</v>
      </c>
      <c r="O36" s="1">
        <v>2013</v>
      </c>
      <c r="P36" s="1">
        <v>2017</v>
      </c>
      <c r="Q36" s="1">
        <v>2004</v>
      </c>
      <c r="R36" s="1">
        <v>2013</v>
      </c>
      <c r="S36" s="1">
        <v>2017</v>
      </c>
      <c r="T36">
        <v>1990</v>
      </c>
      <c r="U36">
        <v>2004</v>
      </c>
      <c r="V36">
        <v>2013</v>
      </c>
      <c r="W36">
        <v>2017</v>
      </c>
    </row>
    <row r="37" spans="1:23" x14ac:dyDescent="0.35">
      <c r="A37" t="s">
        <v>0</v>
      </c>
      <c r="B37" s="2">
        <f t="shared" ref="B37:P37" si="101">B17/2.2</f>
        <v>38.485035411066136</v>
      </c>
      <c r="C37" s="2">
        <f t="shared" si="101"/>
        <v>35.934512093953465</v>
      </c>
      <c r="D37" s="2">
        <f t="shared" si="101"/>
        <v>37.583130884086543</v>
      </c>
      <c r="E37" s="2">
        <f t="shared" si="101"/>
        <v>20.245189674700494</v>
      </c>
      <c r="F37" s="2">
        <f t="shared" si="101"/>
        <v>18.84901509114912</v>
      </c>
      <c r="G37" s="2">
        <f t="shared" si="101"/>
        <v>20.115429031850717</v>
      </c>
      <c r="H37" s="2">
        <f t="shared" si="101"/>
        <v>32.036580000906632</v>
      </c>
      <c r="I37" s="2">
        <f t="shared" si="101"/>
        <v>29.858414998123834</v>
      </c>
      <c r="J37" s="2">
        <f t="shared" si="101"/>
        <v>30.89075620316137</v>
      </c>
      <c r="K37" s="2">
        <f t="shared" si="101"/>
        <v>41.187273254909414</v>
      </c>
      <c r="L37" s="2">
        <f t="shared" si="101"/>
        <v>31.415061719017871</v>
      </c>
      <c r="M37" s="2">
        <f t="shared" si="101"/>
        <v>30.580896610413721</v>
      </c>
      <c r="N37" s="2">
        <f t="shared" si="101"/>
        <v>54.473060835131911</v>
      </c>
      <c r="O37" s="2">
        <f t="shared" si="101"/>
        <v>48.771696579091618</v>
      </c>
      <c r="P37" s="2">
        <f t="shared" si="101"/>
        <v>44.434788929139188</v>
      </c>
      <c r="Q37" s="2">
        <f t="shared" ref="Q37:W37" si="102">Q17/2.2</f>
        <v>35.16273878870134</v>
      </c>
      <c r="R37" s="2">
        <f t="shared" si="102"/>
        <v>30.710743061742846</v>
      </c>
      <c r="S37" s="2">
        <f t="shared" si="102"/>
        <v>30.989058752641405</v>
      </c>
      <c r="T37" s="2">
        <f t="shared" si="102"/>
        <v>73.769535943208211</v>
      </c>
      <c r="U37" s="2">
        <f t="shared" si="102"/>
        <v>126.39730309797876</v>
      </c>
      <c r="V37" s="2">
        <f t="shared" si="102"/>
        <v>124.96798576878696</v>
      </c>
      <c r="W37" s="2">
        <f t="shared" si="102"/>
        <v>123.54600072332337</v>
      </c>
    </row>
    <row r="38" spans="1:23" x14ac:dyDescent="0.35">
      <c r="A38" t="s">
        <v>1</v>
      </c>
      <c r="B38" s="2">
        <f t="shared" ref="B38:P38" si="103">B18/2.2</f>
        <v>4.7669371644781613</v>
      </c>
      <c r="C38" s="2">
        <f t="shared" si="103"/>
        <v>7.016084579075998</v>
      </c>
      <c r="D38" s="2">
        <f t="shared" si="103"/>
        <v>10.087996956312301</v>
      </c>
      <c r="E38" s="2">
        <f t="shared" si="103"/>
        <v>4.9334973472914232</v>
      </c>
      <c r="F38" s="2">
        <f t="shared" si="103"/>
        <v>7.8742483364153601</v>
      </c>
      <c r="G38" s="2">
        <f t="shared" si="103"/>
        <v>10.329351642938471</v>
      </c>
      <c r="H38" s="2">
        <f t="shared" si="103"/>
        <v>5.845916735233633</v>
      </c>
      <c r="I38" s="2">
        <f t="shared" si="103"/>
        <v>7.6195844043167291</v>
      </c>
      <c r="J38" s="2">
        <f t="shared" si="103"/>
        <v>10.054819489998337</v>
      </c>
      <c r="K38" s="2">
        <f t="shared" si="103"/>
        <v>6.9962583413990806</v>
      </c>
      <c r="L38" s="2">
        <f t="shared" si="103"/>
        <v>10.026898594405411</v>
      </c>
      <c r="M38" s="2">
        <f t="shared" si="103"/>
        <v>12.600330022308118</v>
      </c>
      <c r="N38" s="2">
        <f t="shared" si="103"/>
        <v>7.9231025486434214</v>
      </c>
      <c r="O38" s="2">
        <f t="shared" si="103"/>
        <v>13.730379082316057</v>
      </c>
      <c r="P38" s="2">
        <f t="shared" si="103"/>
        <v>15.210725349721953</v>
      </c>
      <c r="Q38" s="2">
        <f t="shared" ref="Q38:W38" si="104">Q18/2.2</f>
        <v>5.8971446601149857</v>
      </c>
      <c r="R38" s="2">
        <f t="shared" si="104"/>
        <v>8.5282102540853995</v>
      </c>
      <c r="S38" s="2">
        <f t="shared" si="104"/>
        <v>11.094941478265339</v>
      </c>
      <c r="T38" s="2">
        <f t="shared" si="104"/>
        <v>1.3324546722090156</v>
      </c>
      <c r="U38" s="2">
        <f t="shared" si="104"/>
        <v>5.3270894025968074</v>
      </c>
      <c r="V38" s="2">
        <f t="shared" si="104"/>
        <v>8.566353863182977</v>
      </c>
      <c r="W38" s="2">
        <f t="shared" si="104"/>
        <v>8.1661535659339552</v>
      </c>
    </row>
    <row r="39" spans="1:23" x14ac:dyDescent="0.35">
      <c r="A39" t="s">
        <v>2</v>
      </c>
      <c r="B39" s="2">
        <f t="shared" ref="B39:P39" si="105">B19/2.2</f>
        <v>7.8128947696240987</v>
      </c>
      <c r="C39" s="2">
        <f t="shared" si="105"/>
        <v>13.098418772939386</v>
      </c>
      <c r="D39" s="2">
        <f t="shared" si="105"/>
        <v>13.826025637728099</v>
      </c>
      <c r="E39" s="2">
        <f t="shared" si="105"/>
        <v>5.7203116837071075</v>
      </c>
      <c r="F39" s="2">
        <f t="shared" si="105"/>
        <v>6.5783880186803412</v>
      </c>
      <c r="G39" s="2">
        <f t="shared" si="105"/>
        <v>6.8525717861309747</v>
      </c>
      <c r="H39" s="2">
        <f t="shared" si="105"/>
        <v>7.0189802563215977</v>
      </c>
      <c r="I39" s="2">
        <f t="shared" si="105"/>
        <v>8.8542369528935012</v>
      </c>
      <c r="J39" s="2">
        <f t="shared" si="105"/>
        <v>7.6934147203206695</v>
      </c>
      <c r="K39" s="2">
        <f t="shared" si="105"/>
        <v>8.7712458629330587</v>
      </c>
      <c r="L39" s="2">
        <f t="shared" si="105"/>
        <v>7.816618527335744</v>
      </c>
      <c r="M39" s="2">
        <f t="shared" si="105"/>
        <v>8.4612391358410513</v>
      </c>
      <c r="N39" s="2">
        <f t="shared" si="105"/>
        <v>9.496214842420482</v>
      </c>
      <c r="O39" s="2">
        <f t="shared" si="105"/>
        <v>12.855958083489385</v>
      </c>
      <c r="P39" s="2">
        <f t="shared" si="105"/>
        <v>10.838523291794608</v>
      </c>
      <c r="Q39" s="2">
        <f t="shared" ref="Q39:W39" si="106">Q19/2.2</f>
        <v>7.606042179499978</v>
      </c>
      <c r="R39" s="2">
        <f t="shared" si="106"/>
        <v>9.2346307055368211</v>
      </c>
      <c r="S39" s="2">
        <f t="shared" si="106"/>
        <v>9.121165033488559</v>
      </c>
      <c r="T39" s="2">
        <f t="shared" si="106"/>
        <v>9.5694471913192913</v>
      </c>
      <c r="U39" s="2">
        <f t="shared" si="106"/>
        <v>8.4749149586767398</v>
      </c>
      <c r="V39" s="2">
        <f t="shared" si="106"/>
        <v>9.0702570316055073</v>
      </c>
      <c r="W39" s="2">
        <f t="shared" si="106"/>
        <v>8.4295778745124679</v>
      </c>
    </row>
    <row r="40" spans="1:23" x14ac:dyDescent="0.35">
      <c r="A40" t="s">
        <v>3</v>
      </c>
      <c r="B40" s="2">
        <f t="shared" ref="B40:P40" si="107">B20/2.2</f>
        <v>4.5788998883686434</v>
      </c>
      <c r="C40" s="2">
        <f t="shared" si="107"/>
        <v>3.2469715244526318</v>
      </c>
      <c r="D40" s="2">
        <f t="shared" si="107"/>
        <v>4.2951798211849859</v>
      </c>
      <c r="E40" s="2">
        <f t="shared" si="107"/>
        <v>5.8466546853537436</v>
      </c>
      <c r="F40" s="2">
        <f t="shared" si="107"/>
        <v>2.8956359248165366</v>
      </c>
      <c r="G40" s="2">
        <f t="shared" si="107"/>
        <v>5.5869578514885507</v>
      </c>
      <c r="H40" s="2">
        <f t="shared" si="107"/>
        <v>6.231106693197451</v>
      </c>
      <c r="I40" s="2">
        <f t="shared" si="107"/>
        <v>3.3100422072285327</v>
      </c>
      <c r="J40" s="2">
        <f t="shared" si="107"/>
        <v>6.5395714920734589</v>
      </c>
      <c r="K40" s="2">
        <f t="shared" si="107"/>
        <v>7.3059331643321874</v>
      </c>
      <c r="L40" s="2">
        <f t="shared" si="107"/>
        <v>4.823805223619134</v>
      </c>
      <c r="M40" s="2">
        <f t="shared" si="107"/>
        <v>7.4590134293342683</v>
      </c>
      <c r="N40" s="2">
        <f t="shared" si="107"/>
        <v>8.5694066525005539</v>
      </c>
      <c r="O40" s="2">
        <f t="shared" si="107"/>
        <v>5.8618063834570542</v>
      </c>
      <c r="P40" s="2">
        <f t="shared" si="107"/>
        <v>12.632867177281309</v>
      </c>
      <c r="Q40" s="2">
        <f t="shared" ref="Q40:W40" si="108">Q20/2.2</f>
        <v>6.2273384180978484</v>
      </c>
      <c r="R40" s="2">
        <f t="shared" si="108"/>
        <v>3.7701434053300762</v>
      </c>
      <c r="S40" s="2">
        <f t="shared" si="108"/>
        <v>6.5190670096400964</v>
      </c>
      <c r="T40" s="2">
        <f t="shared" si="108"/>
        <v>14.414736908442984</v>
      </c>
      <c r="U40" s="2">
        <f t="shared" si="108"/>
        <v>21.792638465168753</v>
      </c>
      <c r="V40" s="2">
        <f t="shared" si="108"/>
        <v>22.927594163225027</v>
      </c>
      <c r="W40" s="2">
        <f t="shared" si="108"/>
        <v>23.444763463487806</v>
      </c>
    </row>
    <row r="41" spans="1:23" x14ac:dyDescent="0.35">
      <c r="A41" t="s">
        <v>4</v>
      </c>
      <c r="B41" s="2">
        <f t="shared" ref="B41:P41" si="109">B21/2.2</f>
        <v>0.2830836230601837</v>
      </c>
      <c r="C41" s="2">
        <f t="shared" si="109"/>
        <v>0.597511488377234</v>
      </c>
      <c r="D41" s="2">
        <f t="shared" si="109"/>
        <v>0.5592858059118293</v>
      </c>
      <c r="E41" s="2">
        <f t="shared" si="109"/>
        <v>0.35188958525548564</v>
      </c>
      <c r="F41" s="2">
        <f t="shared" si="109"/>
        <v>0.61188532123454575</v>
      </c>
      <c r="G41" s="2">
        <f t="shared" si="109"/>
        <v>0.98726483565168677</v>
      </c>
      <c r="H41" s="2">
        <f t="shared" si="109"/>
        <v>0.47235012661524489</v>
      </c>
      <c r="I41" s="2">
        <f t="shared" si="109"/>
        <v>0.81358962224092957</v>
      </c>
      <c r="J41" s="2">
        <f t="shared" si="109"/>
        <v>1.0131484529103485</v>
      </c>
      <c r="K41" s="2">
        <f t="shared" si="109"/>
        <v>0.59532695503700228</v>
      </c>
      <c r="L41" s="2">
        <f t="shared" si="109"/>
        <v>1.045146257772769</v>
      </c>
      <c r="M41" s="2">
        <f t="shared" si="109"/>
        <v>1.3073619107659353</v>
      </c>
      <c r="N41" s="2">
        <f t="shared" si="109"/>
        <v>0.79089480290224468</v>
      </c>
      <c r="O41" s="2">
        <f t="shared" si="109"/>
        <v>1.5661155522230632</v>
      </c>
      <c r="P41" s="2">
        <f t="shared" si="109"/>
        <v>1.2570600438055963</v>
      </c>
      <c r="Q41" s="2">
        <f t="shared" ref="Q41:W41" si="110">Q21/2.2</f>
        <v>0.46342983576542135</v>
      </c>
      <c r="R41" s="2">
        <f t="shared" si="110"/>
        <v>0.86305403606368414</v>
      </c>
      <c r="S41" s="2">
        <f t="shared" si="110"/>
        <v>1.0261145415298278</v>
      </c>
      <c r="T41" s="2">
        <f t="shared" si="110"/>
        <v>0</v>
      </c>
      <c r="U41" s="2">
        <f t="shared" si="110"/>
        <v>1.9371234191261113</v>
      </c>
      <c r="V41" s="2">
        <f t="shared" si="110"/>
        <v>5.2909832684365448</v>
      </c>
      <c r="W41" s="2">
        <f t="shared" si="110"/>
        <v>7.1124563316198968</v>
      </c>
    </row>
    <row r="42" spans="1:23" x14ac:dyDescent="0.35">
      <c r="A42" t="s">
        <v>5</v>
      </c>
      <c r="B42" s="2">
        <f t="shared" ref="B42:P42" si="111">B22/2.2</f>
        <v>3.9105137620984963E-3</v>
      </c>
      <c r="C42" s="2">
        <f t="shared" si="111"/>
        <v>0</v>
      </c>
      <c r="D42" s="2">
        <f t="shared" si="111"/>
        <v>0</v>
      </c>
      <c r="E42" s="2">
        <f t="shared" si="111"/>
        <v>5.9609056437735942E-3</v>
      </c>
      <c r="F42" s="2">
        <f t="shared" si="111"/>
        <v>0</v>
      </c>
      <c r="G42" s="2">
        <f t="shared" si="111"/>
        <v>0</v>
      </c>
      <c r="H42" s="2">
        <f t="shared" si="111"/>
        <v>1.0818875584458607E-2</v>
      </c>
      <c r="I42" s="2">
        <f t="shared" si="111"/>
        <v>2.1858337212597261E-2</v>
      </c>
      <c r="J42" s="2">
        <f t="shared" si="111"/>
        <v>0</v>
      </c>
      <c r="K42" s="2">
        <f t="shared" si="111"/>
        <v>1.2133594705636011E-2</v>
      </c>
      <c r="L42" s="2">
        <f t="shared" si="111"/>
        <v>6.3455414685454473E-2</v>
      </c>
      <c r="M42" s="2">
        <f t="shared" si="111"/>
        <v>6.0556082079417088E-2</v>
      </c>
      <c r="N42" s="2">
        <f t="shared" si="111"/>
        <v>1.4466547270285577E-2</v>
      </c>
      <c r="O42" s="2">
        <f t="shared" si="111"/>
        <v>0.18601467287320028</v>
      </c>
      <c r="P42" s="2">
        <f t="shared" si="111"/>
        <v>0</v>
      </c>
      <c r="Q42" s="2">
        <f t="shared" ref="Q42:W42" si="112">Q22/2.2</f>
        <v>5.7928729470677663E-3</v>
      </c>
      <c r="R42" s="2">
        <f t="shared" si="112"/>
        <v>2.372804228438E-2</v>
      </c>
      <c r="S42" s="2">
        <f t="shared" si="112"/>
        <v>0</v>
      </c>
      <c r="T42" s="2">
        <f t="shared" si="112"/>
        <v>15.26266260893963</v>
      </c>
      <c r="U42" s="2">
        <f t="shared" si="112"/>
        <v>61.503668557254045</v>
      </c>
      <c r="V42" s="2">
        <f t="shared" si="112"/>
        <v>59.208622289647053</v>
      </c>
      <c r="W42" s="2">
        <f t="shared" si="112"/>
        <v>68.226895921835293</v>
      </c>
    </row>
    <row r="43" spans="1:23" x14ac:dyDescent="0.35">
      <c r="A43" t="s">
        <v>6</v>
      </c>
      <c r="B43" s="2">
        <f t="shared" ref="B43:P43" si="113">B23/2.2</f>
        <v>2.3372862502479008</v>
      </c>
      <c r="C43" s="2">
        <f t="shared" si="113"/>
        <v>1.0120408575233024</v>
      </c>
      <c r="D43" s="2">
        <f t="shared" si="113"/>
        <v>1.9309390450424384</v>
      </c>
      <c r="E43" s="2">
        <f t="shared" si="113"/>
        <v>2.5700282428959196</v>
      </c>
      <c r="F43" s="2">
        <f t="shared" si="113"/>
        <v>1.1423593500904334</v>
      </c>
      <c r="G43" s="2">
        <f t="shared" si="113"/>
        <v>1.6755379525478997</v>
      </c>
      <c r="H43" s="2">
        <f t="shared" si="113"/>
        <v>2.4786252344339985</v>
      </c>
      <c r="I43" s="2">
        <f t="shared" si="113"/>
        <v>1.0618542379142351</v>
      </c>
      <c r="J43" s="2">
        <f t="shared" si="113"/>
        <v>1.9718681464348717</v>
      </c>
      <c r="K43" s="2">
        <f t="shared" si="113"/>
        <v>2.7330146511433786</v>
      </c>
      <c r="L43" s="2">
        <f t="shared" si="113"/>
        <v>2.0633215746312117</v>
      </c>
      <c r="M43" s="2">
        <f t="shared" si="113"/>
        <v>2.4424787507418881</v>
      </c>
      <c r="N43" s="2">
        <f t="shared" si="113"/>
        <v>3.1007299454280046</v>
      </c>
      <c r="O43" s="2">
        <f t="shared" si="113"/>
        <v>1.9067264151116181</v>
      </c>
      <c r="P43" s="2">
        <f t="shared" si="113"/>
        <v>2.9814922603301492</v>
      </c>
      <c r="Q43" s="2">
        <f t="shared" ref="Q43:W43" si="114">Q23/2.2</f>
        <v>2.5662427155510206</v>
      </c>
      <c r="R43" s="2">
        <f t="shared" si="114"/>
        <v>1.3631498630623227</v>
      </c>
      <c r="S43" s="2">
        <f t="shared" si="114"/>
        <v>2.1362805486309746</v>
      </c>
      <c r="T43" s="2">
        <f t="shared" si="114"/>
        <v>6.7834056039731676</v>
      </c>
      <c r="U43" s="2">
        <f t="shared" si="114"/>
        <v>16.707689489962711</v>
      </c>
      <c r="V43" s="2">
        <f t="shared" si="114"/>
        <v>21.919787826379967</v>
      </c>
      <c r="W43" s="2">
        <f t="shared" si="114"/>
        <v>24.498460697801864</v>
      </c>
    </row>
    <row r="44" spans="1:23" x14ac:dyDescent="0.35">
      <c r="A44" t="s">
        <v>15</v>
      </c>
      <c r="B44" s="2">
        <f t="shared" ref="B44:P44" si="115">B24/2.2</f>
        <v>58.268047620607227</v>
      </c>
      <c r="C44" s="2">
        <f t="shared" si="115"/>
        <v>60.905539316322027</v>
      </c>
      <c r="D44" s="2">
        <f t="shared" si="115"/>
        <v>68.282558150266198</v>
      </c>
      <c r="E44" s="2">
        <f t="shared" si="115"/>
        <v>39.673532124847945</v>
      </c>
      <c r="F44" s="2">
        <f t="shared" si="115"/>
        <v>37.951532042386333</v>
      </c>
      <c r="G44" s="2">
        <f t="shared" si="115"/>
        <v>45.5471131006083</v>
      </c>
      <c r="H44" s="2">
        <f t="shared" si="115"/>
        <v>54.09437792229302</v>
      </c>
      <c r="I44" s="2">
        <f t="shared" si="115"/>
        <v>51.539580759930374</v>
      </c>
      <c r="J44" s="2">
        <f t="shared" si="115"/>
        <v>58.16357850489905</v>
      </c>
      <c r="K44" s="2">
        <f t="shared" si="115"/>
        <v>67.601185824459762</v>
      </c>
      <c r="L44" s="2">
        <f t="shared" si="115"/>
        <v>57.254307311467592</v>
      </c>
      <c r="M44" s="2">
        <f t="shared" si="115"/>
        <v>62.911875941484389</v>
      </c>
      <c r="N44" s="2">
        <f t="shared" si="115"/>
        <v>84.367876174296896</v>
      </c>
      <c r="O44" s="2">
        <f t="shared" si="115"/>
        <v>84.878696768562008</v>
      </c>
      <c r="P44" s="2">
        <f t="shared" si="115"/>
        <v>87.355457052072808</v>
      </c>
      <c r="Q44" s="2">
        <f t="shared" ref="Q44:W44" si="116">Q24/2.2</f>
        <v>57.928729470677666</v>
      </c>
      <c r="R44" s="2">
        <f t="shared" si="116"/>
        <v>54.493659368105533</v>
      </c>
      <c r="S44" s="2">
        <f t="shared" si="116"/>
        <v>60.886627364196187</v>
      </c>
      <c r="T44" s="2">
        <f t="shared" si="116"/>
        <v>121.1322429280923</v>
      </c>
      <c r="U44" s="2">
        <f t="shared" si="116"/>
        <v>242.14042739076396</v>
      </c>
      <c r="V44" s="2">
        <f t="shared" si="116"/>
        <v>251.95158421126402</v>
      </c>
      <c r="W44" s="2">
        <f t="shared" si="116"/>
        <v>263.42430857851463</v>
      </c>
    </row>
    <row r="47" spans="1:23" x14ac:dyDescent="0.35">
      <c r="B47">
        <f>52/3</f>
        <v>17.333333333333332</v>
      </c>
    </row>
    <row r="50" spans="1:19" x14ac:dyDescent="0.35">
      <c r="A50" t="s">
        <v>30</v>
      </c>
    </row>
    <row r="51" spans="1:19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35">
      <c r="A52" s="1"/>
      <c r="B52" s="1">
        <v>2004</v>
      </c>
      <c r="C52" s="1">
        <v>2013</v>
      </c>
      <c r="D52" s="1">
        <v>2017</v>
      </c>
      <c r="E52" s="1">
        <v>2004</v>
      </c>
      <c r="F52" s="1">
        <v>2013</v>
      </c>
      <c r="G52" s="1">
        <v>2017</v>
      </c>
      <c r="H52" s="1">
        <v>2005</v>
      </c>
      <c r="I52" s="1">
        <v>2013</v>
      </c>
      <c r="J52" s="1">
        <v>2017</v>
      </c>
      <c r="K52" s="1">
        <v>2004</v>
      </c>
      <c r="L52" s="1">
        <v>2013</v>
      </c>
      <c r="M52" s="1">
        <v>2017</v>
      </c>
      <c r="N52" s="1">
        <v>2004</v>
      </c>
      <c r="O52" s="1">
        <v>2013</v>
      </c>
      <c r="P52" s="1">
        <v>2017</v>
      </c>
      <c r="Q52" s="1">
        <v>2004</v>
      </c>
      <c r="R52" s="1">
        <v>2013</v>
      </c>
      <c r="S52" s="1">
        <v>2017</v>
      </c>
    </row>
    <row r="53" spans="1:19" x14ac:dyDescent="0.35">
      <c r="A53" t="s">
        <v>0</v>
      </c>
      <c r="B53">
        <v>97.42</v>
      </c>
      <c r="C53">
        <v>95.6</v>
      </c>
      <c r="D53">
        <v>95</v>
      </c>
      <c r="E53">
        <v>96.89</v>
      </c>
      <c r="F53">
        <v>93.5</v>
      </c>
      <c r="G53">
        <v>94.4</v>
      </c>
      <c r="H53">
        <v>97.08</v>
      </c>
      <c r="I53">
        <v>95</v>
      </c>
      <c r="J53">
        <v>93.8</v>
      </c>
      <c r="K53">
        <v>97.38</v>
      </c>
      <c r="L53">
        <v>92.9</v>
      </c>
      <c r="M53">
        <v>91.3</v>
      </c>
      <c r="N53">
        <v>97.26</v>
      </c>
      <c r="O53">
        <v>95.9</v>
      </c>
      <c r="P53">
        <v>93.4</v>
      </c>
      <c r="R53">
        <v>94.5</v>
      </c>
      <c r="S53">
        <v>93.4</v>
      </c>
    </row>
    <row r="54" spans="1:19" x14ac:dyDescent="0.35">
      <c r="A54" t="s">
        <v>1</v>
      </c>
      <c r="B54">
        <v>1.5</v>
      </c>
      <c r="C54">
        <v>2.5</v>
      </c>
      <c r="D54">
        <v>2.9</v>
      </c>
      <c r="E54">
        <v>1.49</v>
      </c>
      <c r="F54">
        <v>2.8</v>
      </c>
      <c r="G54">
        <v>3.6</v>
      </c>
      <c r="H54">
        <v>1.35</v>
      </c>
      <c r="I54">
        <v>2.4</v>
      </c>
      <c r="J54">
        <v>3.3</v>
      </c>
      <c r="K54">
        <v>1.24</v>
      </c>
      <c r="L54">
        <v>2.8</v>
      </c>
      <c r="M54">
        <v>4</v>
      </c>
      <c r="N54">
        <v>1.24</v>
      </c>
      <c r="O54">
        <v>1.8</v>
      </c>
      <c r="P54">
        <v>3.3</v>
      </c>
      <c r="R54">
        <v>2.5</v>
      </c>
      <c r="S54">
        <v>3.4</v>
      </c>
    </row>
    <row r="55" spans="1:19" x14ac:dyDescent="0.35">
      <c r="A55" t="s">
        <v>2</v>
      </c>
      <c r="B55">
        <v>0.08</v>
      </c>
      <c r="C55">
        <v>0.3</v>
      </c>
      <c r="D55">
        <v>0.4</v>
      </c>
      <c r="E55">
        <v>0.12</v>
      </c>
      <c r="F55">
        <v>0.7</v>
      </c>
      <c r="G55">
        <v>0.2</v>
      </c>
      <c r="H55">
        <v>0.1</v>
      </c>
      <c r="I55">
        <v>0.3</v>
      </c>
      <c r="J55">
        <v>0.7</v>
      </c>
      <c r="K55">
        <v>0.09</v>
      </c>
      <c r="L55">
        <v>0.5</v>
      </c>
      <c r="M55">
        <v>1</v>
      </c>
      <c r="N55">
        <v>0.11</v>
      </c>
      <c r="O55">
        <v>0.2</v>
      </c>
      <c r="P55">
        <v>0.5</v>
      </c>
      <c r="R55">
        <v>0.4</v>
      </c>
      <c r="S55">
        <v>0.6</v>
      </c>
    </row>
    <row r="56" spans="1:19" x14ac:dyDescent="0.35">
      <c r="A56" t="s">
        <v>3</v>
      </c>
      <c r="B56">
        <v>0.08</v>
      </c>
      <c r="C56">
        <v>0.2</v>
      </c>
      <c r="D56">
        <v>0.2</v>
      </c>
      <c r="E56">
        <v>0.13</v>
      </c>
      <c r="F56">
        <v>0.4</v>
      </c>
      <c r="G56">
        <v>0.3</v>
      </c>
      <c r="H56">
        <v>0.15</v>
      </c>
      <c r="I56">
        <v>0.4</v>
      </c>
      <c r="J56">
        <v>0.6</v>
      </c>
      <c r="K56">
        <v>0.16</v>
      </c>
      <c r="L56">
        <v>0.4</v>
      </c>
      <c r="M56">
        <v>0.6</v>
      </c>
      <c r="N56">
        <v>0.18</v>
      </c>
      <c r="O56">
        <v>0.2</v>
      </c>
      <c r="P56">
        <v>0.3</v>
      </c>
      <c r="R56">
        <v>0.3</v>
      </c>
      <c r="S56">
        <v>0.4</v>
      </c>
    </row>
    <row r="57" spans="1:19" x14ac:dyDescent="0.35">
      <c r="A57" t="s">
        <v>4</v>
      </c>
      <c r="B57">
        <v>0.11</v>
      </c>
      <c r="C57">
        <v>0.5</v>
      </c>
      <c r="D57">
        <v>0.6</v>
      </c>
      <c r="E57">
        <v>0.28000000000000003</v>
      </c>
      <c r="F57">
        <v>0.5</v>
      </c>
      <c r="G57">
        <v>0.7</v>
      </c>
      <c r="H57">
        <v>0.36</v>
      </c>
      <c r="I57">
        <v>0.9</v>
      </c>
      <c r="J57">
        <v>0.8</v>
      </c>
      <c r="K57">
        <v>0.36</v>
      </c>
      <c r="L57">
        <v>0.8</v>
      </c>
      <c r="M57">
        <v>1.3</v>
      </c>
      <c r="N57">
        <v>0.43</v>
      </c>
      <c r="O57">
        <v>1.1000000000000001</v>
      </c>
      <c r="P57">
        <v>0.9</v>
      </c>
      <c r="R57">
        <v>0.8</v>
      </c>
      <c r="S57">
        <v>0.9</v>
      </c>
    </row>
    <row r="58" spans="1:19" x14ac:dyDescent="0.35">
      <c r="A58" t="s">
        <v>5</v>
      </c>
      <c r="B58">
        <v>0</v>
      </c>
      <c r="C58">
        <v>0</v>
      </c>
      <c r="D58">
        <v>0</v>
      </c>
      <c r="E58">
        <v>0.02</v>
      </c>
      <c r="F58">
        <v>0</v>
      </c>
      <c r="G58">
        <v>0</v>
      </c>
      <c r="H58">
        <v>0.02</v>
      </c>
      <c r="I58">
        <v>0</v>
      </c>
      <c r="J58">
        <v>0</v>
      </c>
      <c r="K58">
        <v>0.01</v>
      </c>
      <c r="L58">
        <v>0.2</v>
      </c>
      <c r="M58">
        <v>0.2</v>
      </c>
      <c r="N58">
        <v>0.01</v>
      </c>
      <c r="O58">
        <v>0</v>
      </c>
      <c r="P58">
        <v>0</v>
      </c>
      <c r="R58">
        <v>0</v>
      </c>
      <c r="S58">
        <v>0</v>
      </c>
    </row>
    <row r="59" spans="1:19" x14ac:dyDescent="0.35">
      <c r="A59" t="s">
        <v>6</v>
      </c>
      <c r="B59">
        <v>0.81</v>
      </c>
      <c r="C59">
        <v>0.9</v>
      </c>
      <c r="D59">
        <v>0.9</v>
      </c>
      <c r="E59">
        <v>1.07</v>
      </c>
      <c r="F59">
        <v>2.1</v>
      </c>
      <c r="G59">
        <v>0.8</v>
      </c>
      <c r="H59">
        <v>0.94</v>
      </c>
      <c r="I59">
        <v>1</v>
      </c>
      <c r="J59">
        <v>0.8</v>
      </c>
      <c r="K59">
        <v>0.76</v>
      </c>
      <c r="L59">
        <v>2.4</v>
      </c>
      <c r="M59">
        <v>1.6</v>
      </c>
      <c r="N59">
        <v>0.77</v>
      </c>
      <c r="O59">
        <v>0.8</v>
      </c>
      <c r="P59">
        <v>1.6</v>
      </c>
      <c r="R59">
        <v>1.5</v>
      </c>
      <c r="S59">
        <v>1.3</v>
      </c>
    </row>
    <row r="60" spans="1:19" x14ac:dyDescent="0.35">
      <c r="A60" t="s">
        <v>15</v>
      </c>
      <c r="B60">
        <f t="shared" ref="B60:D60" si="117">SUM(B53:B59)</f>
        <v>100</v>
      </c>
      <c r="C60">
        <f t="shared" si="117"/>
        <v>100</v>
      </c>
      <c r="D60">
        <f t="shared" si="117"/>
        <v>100.00000000000001</v>
      </c>
      <c r="E60">
        <f t="shared" ref="E60:G60" si="118">SUM(E53:E59)</f>
        <v>99.999999999999986</v>
      </c>
      <c r="F60">
        <f t="shared" si="118"/>
        <v>100</v>
      </c>
      <c r="G60">
        <f t="shared" si="118"/>
        <v>100</v>
      </c>
      <c r="H60">
        <f>SUM(H53:H59)</f>
        <v>99.999999999999986</v>
      </c>
      <c r="I60">
        <f t="shared" ref="I60:J60" si="119">SUM(I53:I59)</f>
        <v>100.00000000000001</v>
      </c>
      <c r="J60">
        <f t="shared" si="119"/>
        <v>99.999999999999986</v>
      </c>
      <c r="K60">
        <f t="shared" ref="K60:L60" si="120">SUM(K53:K59)</f>
        <v>100</v>
      </c>
      <c r="L60">
        <f t="shared" si="120"/>
        <v>100.00000000000001</v>
      </c>
      <c r="M60">
        <f>SUM(M53:M59)</f>
        <v>99.999999999999986</v>
      </c>
      <c r="N60">
        <f t="shared" ref="N60" si="121">SUM(N53:N59)</f>
        <v>100.00000000000001</v>
      </c>
      <c r="O60">
        <f t="shared" ref="O60:P60" si="122">SUM(O53:O59)</f>
        <v>100</v>
      </c>
      <c r="P60">
        <f t="shared" si="122"/>
        <v>100</v>
      </c>
      <c r="Q60">
        <f t="shared" ref="Q60:S60" si="123">SUM(Q53:Q59)</f>
        <v>0</v>
      </c>
      <c r="R60">
        <f t="shared" si="123"/>
        <v>100</v>
      </c>
      <c r="S60">
        <f t="shared" si="123"/>
        <v>100.00000000000001</v>
      </c>
    </row>
    <row r="62" spans="1:19" x14ac:dyDescent="0.35">
      <c r="A62" s="1" t="s">
        <v>13</v>
      </c>
    </row>
    <row r="63" spans="1:19" x14ac:dyDescent="0.35">
      <c r="A63" s="1"/>
      <c r="B63" s="1">
        <v>2004</v>
      </c>
      <c r="C63" s="1">
        <v>2013</v>
      </c>
      <c r="D63" s="1">
        <v>2017</v>
      </c>
      <c r="E63" s="1">
        <v>2005</v>
      </c>
      <c r="F63" s="1">
        <v>2013</v>
      </c>
      <c r="G63" s="1">
        <v>2017</v>
      </c>
      <c r="H63" s="1">
        <v>2005</v>
      </c>
      <c r="I63" s="1">
        <v>2013</v>
      </c>
      <c r="J63" s="1">
        <v>2017</v>
      </c>
      <c r="K63" s="1">
        <v>2004</v>
      </c>
      <c r="L63" s="1">
        <v>2013</v>
      </c>
      <c r="M63" s="1">
        <v>2017</v>
      </c>
      <c r="N63" s="1">
        <v>2004</v>
      </c>
      <c r="O63" s="1">
        <v>2013</v>
      </c>
      <c r="P63" s="1">
        <v>2017</v>
      </c>
      <c r="Q63" s="1">
        <v>2004</v>
      </c>
      <c r="R63" s="1">
        <v>2013</v>
      </c>
      <c r="S63" s="1">
        <v>2017</v>
      </c>
    </row>
    <row r="64" spans="1:19" x14ac:dyDescent="0.35">
      <c r="A64" t="s">
        <v>0</v>
      </c>
      <c r="B64" s="2">
        <f t="shared" ref="B64" si="124">+(B$74*2000)*(B53/100)/(B$1)</f>
        <v>111.61460885902365</v>
      </c>
      <c r="C64" s="2">
        <f t="shared" ref="C64:D64" si="125">+(C$74*2000)*(C53/100)/(C$1)</f>
        <v>75.466057132174654</v>
      </c>
      <c r="D64" s="2">
        <f t="shared" si="125"/>
        <v>80.181735503779294</v>
      </c>
      <c r="E64" s="2">
        <f t="shared" ref="E64" si="126">+(E$74*2000)*(E53/100)/(E$1)</f>
        <v>47.695159995781879</v>
      </c>
      <c r="F64" s="2">
        <f t="shared" ref="F64:G64" si="127">+(F$74*2000)*(F53/100)/(F$1)</f>
        <v>36.890352166334331</v>
      </c>
      <c r="G64" s="2">
        <f t="shared" si="127"/>
        <v>41.200380652002508</v>
      </c>
      <c r="H64" s="2">
        <f t="shared" ref="H64:H71" si="128">+(H$74*2000)*(H53/100)/(H$1)</f>
        <v>80.633241034383843</v>
      </c>
      <c r="I64" s="2">
        <f t="shared" ref="I64:J64" si="129">+(I$74*2000)*(I53/100)/(I$1)</f>
        <v>59.091587713514926</v>
      </c>
      <c r="J64" s="2">
        <f t="shared" si="129"/>
        <v>63.500547234925179</v>
      </c>
      <c r="K64" s="2">
        <f t="shared" ref="K64" si="130">+(K$74*2000)*(K53/100)/(K$1)</f>
        <v>95.548544798535318</v>
      </c>
      <c r="L64" s="2">
        <f t="shared" ref="L64:M64" si="131">+(L$74*2000)*(L53/100)/(L$1)</f>
        <v>68.220463161562165</v>
      </c>
      <c r="M64" s="2">
        <f t="shared" si="131"/>
        <v>60.816808573965204</v>
      </c>
      <c r="N64" s="2">
        <f>+(N$74*2000)*(N53/100)/(N$1)</f>
        <v>153.13001463370412</v>
      </c>
      <c r="O64" s="2">
        <f t="shared" ref="O64:P64" si="132">+(O$29*2000)*(O53/100)/(O$1)</f>
        <v>194.84325918653636</v>
      </c>
      <c r="P64" s="2">
        <f t="shared" si="132"/>
        <v>179.49955157698901</v>
      </c>
      <c r="Q64" s="2">
        <f t="shared" ref="Q64:S71" si="133">+(Q$29*2000)*(Q53/100)/(Q$1)</f>
        <v>0</v>
      </c>
      <c r="R64" s="2">
        <f t="shared" si="133"/>
        <v>113.13148708451044</v>
      </c>
      <c r="S64" s="2">
        <f t="shared" si="133"/>
        <v>125.11055681180066</v>
      </c>
    </row>
    <row r="65" spans="1:19" x14ac:dyDescent="0.35">
      <c r="A65" t="s">
        <v>1</v>
      </c>
      <c r="B65" s="2">
        <f t="shared" ref="B65" si="134">+(B$74*2000)*(B54/100)/(B$1)</f>
        <v>1.7185579274125997</v>
      </c>
      <c r="C65" s="2">
        <f t="shared" ref="C65:D65" si="135">+(C$74*2000)*(C54/100)/(C$1)</f>
        <v>1.9734847576405505</v>
      </c>
      <c r="D65" s="2">
        <f t="shared" si="135"/>
        <v>2.4476529785364205</v>
      </c>
      <c r="E65" s="2">
        <f t="shared" ref="E65" si="136">+(E$74*2000)*(E54/100)/(E$1)</f>
        <v>0.73346876244932391</v>
      </c>
      <c r="F65" s="2">
        <f t="shared" ref="F65:G65" si="137">+(F$74*2000)*(F54/100)/(F$1)</f>
        <v>1.1047378188848782</v>
      </c>
      <c r="G65" s="2">
        <f t="shared" si="137"/>
        <v>1.5712009570678924</v>
      </c>
      <c r="H65" s="2">
        <f t="shared" si="128"/>
        <v>1.1212904346561414</v>
      </c>
      <c r="I65" s="2">
        <f t="shared" ref="I65:J65" si="138">+(I$74*2000)*(I54/100)/(I$1)</f>
        <v>1.4928401106572191</v>
      </c>
      <c r="J65" s="2">
        <f t="shared" si="138"/>
        <v>2.2340277811860672</v>
      </c>
      <c r="K65" s="2">
        <f t="shared" ref="K65" si="139">+(K$74*2000)*(K54/100)/(K$1)</f>
        <v>1.216678943830189</v>
      </c>
      <c r="L65" s="2">
        <f t="shared" ref="L65:M65" si="140">+(L$74*2000)*(L54/100)/(L$1)</f>
        <v>2.0561603536315824</v>
      </c>
      <c r="M65" s="2">
        <f t="shared" si="140"/>
        <v>2.6644823033500638</v>
      </c>
      <c r="N65" s="2">
        <f t="shared" ref="N65" si="141">+(N$74*2000)*(N54/100)/(N$1)</f>
        <v>1.952305347992938</v>
      </c>
      <c r="O65" s="2">
        <f t="shared" ref="O65:P65" si="142">+(O$29*2000)*(O54/100)/(O$1)</f>
        <v>3.6571206103833731</v>
      </c>
      <c r="P65" s="2">
        <f t="shared" si="142"/>
        <v>6.3420612441548583</v>
      </c>
      <c r="Q65" s="2">
        <f t="shared" si="133"/>
        <v>0</v>
      </c>
      <c r="R65" s="2">
        <f t="shared" si="133"/>
        <v>2.9928964837172076</v>
      </c>
      <c r="S65" s="2">
        <f t="shared" si="133"/>
        <v>4.5543457511790395</v>
      </c>
    </row>
    <row r="66" spans="1:19" x14ac:dyDescent="0.35">
      <c r="A66" t="s">
        <v>2</v>
      </c>
      <c r="B66" s="2">
        <f t="shared" ref="B66" si="143">+(B$74*2000)*(B55/100)/(B$1)</f>
        <v>9.1656422795338657E-2</v>
      </c>
      <c r="C66" s="2">
        <f t="shared" ref="C66:D66" si="144">+(C$74*2000)*(C55/100)/(C$1)</f>
        <v>0.23681817091686605</v>
      </c>
      <c r="D66" s="2">
        <f t="shared" si="144"/>
        <v>0.33760730738433387</v>
      </c>
      <c r="E66" s="2">
        <f t="shared" ref="E66" si="145">+(E$74*2000)*(E55/100)/(E$1)</f>
        <v>5.9071309727462329E-2</v>
      </c>
      <c r="F66" s="2">
        <f t="shared" ref="F66:G66" si="146">+(F$74*2000)*(F55/100)/(F$1)</f>
        <v>0.27618445472121955</v>
      </c>
      <c r="G66" s="2">
        <f t="shared" si="146"/>
        <v>8.7288942059327329E-2</v>
      </c>
      <c r="H66" s="2">
        <f t="shared" si="128"/>
        <v>8.3058550715269727E-2</v>
      </c>
      <c r="I66" s="2">
        <f t="shared" ref="I66:J66" si="147">+(I$74*2000)*(I55/100)/(I$1)</f>
        <v>0.18660501383215239</v>
      </c>
      <c r="J66" s="2">
        <f t="shared" si="147"/>
        <v>0.47388468085765051</v>
      </c>
      <c r="K66" s="2">
        <f t="shared" ref="K66" si="148">+(K$74*2000)*(K55/100)/(K$1)</f>
        <v>8.8307342697352423E-2</v>
      </c>
      <c r="L66" s="2">
        <f t="shared" ref="L66:M66" si="149">+(L$74*2000)*(L55/100)/(L$1)</f>
        <v>0.36717149171992552</v>
      </c>
      <c r="M66" s="2">
        <f t="shared" si="149"/>
        <v>0.66612057583751594</v>
      </c>
      <c r="N66" s="2">
        <f t="shared" ref="N66" si="150">+(N$74*2000)*(N55/100)/(N$1)</f>
        <v>0.17318837764453482</v>
      </c>
      <c r="O66" s="2">
        <f t="shared" ref="O66:P66" si="151">+(O$29*2000)*(O55/100)/(O$1)</f>
        <v>0.40634673448704139</v>
      </c>
      <c r="P66" s="2">
        <f t="shared" si="151"/>
        <v>0.96091837032649363</v>
      </c>
      <c r="Q66" s="2">
        <f t="shared" si="133"/>
        <v>0</v>
      </c>
      <c r="R66" s="2">
        <f t="shared" si="133"/>
        <v>0.47886343739475318</v>
      </c>
      <c r="S66" s="2">
        <f t="shared" si="133"/>
        <v>0.80370807373747755</v>
      </c>
    </row>
    <row r="67" spans="1:19" x14ac:dyDescent="0.35">
      <c r="A67" t="s">
        <v>3</v>
      </c>
      <c r="B67" s="2">
        <f t="shared" ref="B67" si="152">+(B$74*2000)*(B56/100)/(B$1)</f>
        <v>9.1656422795338657E-2</v>
      </c>
      <c r="C67" s="2">
        <f t="shared" ref="C67:D67" si="153">+(C$74*2000)*(C56/100)/(C$1)</f>
        <v>0.15787878061124405</v>
      </c>
      <c r="D67" s="2">
        <f t="shared" si="153"/>
        <v>0.16880365369216693</v>
      </c>
      <c r="E67" s="2">
        <f t="shared" ref="E67" si="154">+(E$74*2000)*(E56/100)/(E$1)</f>
        <v>6.3993918871417518E-2</v>
      </c>
      <c r="F67" s="2">
        <f t="shared" ref="F67:G67" si="155">+(F$74*2000)*(F56/100)/(F$1)</f>
        <v>0.15781968841212546</v>
      </c>
      <c r="G67" s="2">
        <f t="shared" si="155"/>
        <v>0.13093341308899101</v>
      </c>
      <c r="H67" s="2">
        <f t="shared" si="128"/>
        <v>0.12458782607290458</v>
      </c>
      <c r="I67" s="2">
        <f t="shared" ref="I67:J67" si="156">+(I$74*2000)*(I56/100)/(I$1)</f>
        <v>0.24880668510953652</v>
      </c>
      <c r="J67" s="2">
        <f t="shared" si="156"/>
        <v>0.40618686930655762</v>
      </c>
      <c r="K67" s="2">
        <f t="shared" ref="K67" si="157">+(K$74*2000)*(K56/100)/(K$1)</f>
        <v>0.15699083146195988</v>
      </c>
      <c r="L67" s="2">
        <f t="shared" ref="L67:M67" si="158">+(L$74*2000)*(L56/100)/(L$1)</f>
        <v>0.2937371933759404</v>
      </c>
      <c r="M67" s="2">
        <f t="shared" si="158"/>
        <v>0.39967234550250957</v>
      </c>
      <c r="N67" s="2">
        <f t="shared" ref="N67" si="159">+(N$74*2000)*(N56/100)/(N$1)</f>
        <v>0.28339916341832966</v>
      </c>
      <c r="O67" s="2">
        <f t="shared" ref="O67:P67" si="160">+(O$29*2000)*(O56/100)/(O$1)</f>
        <v>0.40634673448704139</v>
      </c>
      <c r="P67" s="2">
        <f t="shared" si="160"/>
        <v>0.57655102219589616</v>
      </c>
      <c r="Q67" s="2">
        <f t="shared" si="133"/>
        <v>0</v>
      </c>
      <c r="R67" s="2">
        <f t="shared" si="133"/>
        <v>0.3591475780460649</v>
      </c>
      <c r="S67" s="2">
        <f t="shared" si="133"/>
        <v>0.53580538249165166</v>
      </c>
    </row>
    <row r="68" spans="1:19" x14ac:dyDescent="0.35">
      <c r="A68" t="s">
        <v>4</v>
      </c>
      <c r="B68" s="2">
        <f t="shared" ref="B68" si="161">+(B$74*2000)*(B57/100)/(B$1)</f>
        <v>0.12602758134359066</v>
      </c>
      <c r="C68" s="2">
        <f t="shared" ref="C68:D68" si="162">+(C$74*2000)*(C57/100)/(C$1)</f>
        <v>0.39469695152811013</v>
      </c>
      <c r="D68" s="2">
        <f t="shared" si="162"/>
        <v>0.50641096107650085</v>
      </c>
      <c r="E68" s="2">
        <f t="shared" ref="E68" si="163">+(E$74*2000)*(E57/100)/(E$1)</f>
        <v>0.13783305603074547</v>
      </c>
      <c r="F68" s="2">
        <f t="shared" ref="F68:G68" si="164">+(F$74*2000)*(F57/100)/(F$1)</f>
        <v>0.19727461051515682</v>
      </c>
      <c r="G68" s="2">
        <f t="shared" si="164"/>
        <v>0.30551129720764564</v>
      </c>
      <c r="H68" s="2">
        <f t="shared" si="128"/>
        <v>0.29901078257497105</v>
      </c>
      <c r="I68" s="2">
        <f t="shared" ref="I68:J68" si="165">+(I$74*2000)*(I57/100)/(I$1)</f>
        <v>0.55981504149645722</v>
      </c>
      <c r="J68" s="2">
        <f t="shared" si="165"/>
        <v>0.54158249240874357</v>
      </c>
      <c r="K68" s="2">
        <f t="shared" ref="K68" si="166">+(K$74*2000)*(K57/100)/(K$1)</f>
        <v>0.35322937078940969</v>
      </c>
      <c r="L68" s="2">
        <f t="shared" ref="L68:M68" si="167">+(L$74*2000)*(L57/100)/(L$1)</f>
        <v>0.58747438675188079</v>
      </c>
      <c r="M68" s="2">
        <f t="shared" si="167"/>
        <v>0.86595674858877081</v>
      </c>
      <c r="N68" s="2">
        <f t="shared" ref="N68" si="168">+(N$74*2000)*(N57/100)/(N$1)</f>
        <v>0.67700911261045427</v>
      </c>
      <c r="O68" s="2">
        <f t="shared" ref="O68:P68" si="169">+(O$29*2000)*(O57/100)/(O$1)</f>
        <v>2.2349070396787276</v>
      </c>
      <c r="P68" s="2">
        <f t="shared" si="169"/>
        <v>1.7296530665876888</v>
      </c>
      <c r="Q68" s="2">
        <f t="shared" si="133"/>
        <v>0</v>
      </c>
      <c r="R68" s="2">
        <f t="shared" si="133"/>
        <v>0.95772687478950635</v>
      </c>
      <c r="S68" s="2">
        <f t="shared" si="133"/>
        <v>1.2055621106062164</v>
      </c>
    </row>
    <row r="69" spans="1:19" x14ac:dyDescent="0.35">
      <c r="A69" t="s">
        <v>5</v>
      </c>
      <c r="B69" s="2">
        <f t="shared" ref="B69" si="170">+(B$74*2000)*(B58/100)/(B$1)</f>
        <v>0</v>
      </c>
      <c r="C69" s="2">
        <f t="shared" ref="C69:D69" si="171">+(C$74*2000)*(C58/100)/(C$1)</f>
        <v>0</v>
      </c>
      <c r="D69" s="2">
        <f t="shared" si="171"/>
        <v>0</v>
      </c>
      <c r="E69" s="2">
        <f t="shared" ref="E69" si="172">+(E$74*2000)*(E58/100)/(E$1)</f>
        <v>9.8452182879103876E-3</v>
      </c>
      <c r="F69" s="2">
        <f t="shared" ref="F69:G69" si="173">+(F$74*2000)*(F58/100)/(F$1)</f>
        <v>0</v>
      </c>
      <c r="G69" s="2">
        <f t="shared" si="173"/>
        <v>0</v>
      </c>
      <c r="H69" s="2">
        <f t="shared" si="128"/>
        <v>1.6611710143053945E-2</v>
      </c>
      <c r="I69" s="2">
        <f t="shared" ref="I69:J69" si="174">+(I$74*2000)*(I58/100)/(I$1)</f>
        <v>0</v>
      </c>
      <c r="J69" s="2">
        <f t="shared" si="174"/>
        <v>0</v>
      </c>
      <c r="K69" s="2">
        <f t="shared" ref="K69" si="175">+(K$74*2000)*(K58/100)/(K$1)</f>
        <v>9.8119269663724928E-3</v>
      </c>
      <c r="L69" s="2">
        <f t="shared" ref="L69:M69" si="176">+(L$74*2000)*(L58/100)/(L$1)</f>
        <v>0.1468685966879702</v>
      </c>
      <c r="M69" s="2">
        <f t="shared" si="176"/>
        <v>0.13322411516750318</v>
      </c>
      <c r="N69" s="2">
        <f t="shared" ref="N69" si="177">+(N$74*2000)*(N58/100)/(N$1)</f>
        <v>1.5744397967684984E-2</v>
      </c>
      <c r="O69" s="2">
        <f t="shared" ref="O69:P69" si="178">+(O$29*2000)*(O58/100)/(O$1)</f>
        <v>0</v>
      </c>
      <c r="P69" s="2">
        <f t="shared" si="178"/>
        <v>0</v>
      </c>
      <c r="Q69" s="2">
        <f t="shared" si="133"/>
        <v>0</v>
      </c>
      <c r="R69" s="2">
        <f t="shared" si="133"/>
        <v>0</v>
      </c>
      <c r="S69" s="2">
        <f t="shared" si="133"/>
        <v>0</v>
      </c>
    </row>
    <row r="70" spans="1:19" x14ac:dyDescent="0.35">
      <c r="A70" t="s">
        <v>6</v>
      </c>
      <c r="B70" s="2">
        <f t="shared" ref="B70" si="179">+(B$74*2000)*(B59/100)/(B$1)</f>
        <v>0.92802128080280399</v>
      </c>
      <c r="C70" s="2">
        <f t="shared" ref="C70:D70" si="180">+(C$74*2000)*(C59/100)/(C$1)</f>
        <v>0.71045451275059834</v>
      </c>
      <c r="D70" s="2">
        <f t="shared" si="180"/>
        <v>0.75961644161475139</v>
      </c>
      <c r="E70" s="2">
        <f t="shared" ref="E70" si="181">+(E$74*2000)*(E59/100)/(E$1)</f>
        <v>0.52671917840320581</v>
      </c>
      <c r="F70" s="2">
        <f t="shared" ref="F70:G70" si="182">+(F$74*2000)*(F59/100)/(F$1)</f>
        <v>0.82855336416365866</v>
      </c>
      <c r="G70" s="2">
        <f t="shared" si="182"/>
        <v>0.34915576823730932</v>
      </c>
      <c r="H70" s="2">
        <f t="shared" si="128"/>
        <v>0.78075037672353531</v>
      </c>
      <c r="I70" s="2">
        <f t="shared" ref="I70:J70" si="183">+(I$74*2000)*(I59/100)/(I$1)</f>
        <v>0.6220167127738413</v>
      </c>
      <c r="J70" s="2">
        <f t="shared" si="183"/>
        <v>0.54158249240874357</v>
      </c>
      <c r="K70" s="2">
        <f t="shared" ref="K70" si="184">+(K$74*2000)*(K59/100)/(K$1)</f>
        <v>0.74570644944430931</v>
      </c>
      <c r="L70" s="2">
        <f t="shared" ref="L70:M70" si="185">+(L$74*2000)*(L59/100)/(L$1)</f>
        <v>1.7624231602556426</v>
      </c>
      <c r="M70" s="2">
        <f t="shared" si="185"/>
        <v>1.0657929213400255</v>
      </c>
      <c r="N70" s="2">
        <f t="shared" ref="N70" si="186">+(N$74*2000)*(N59/100)/(N$1)</f>
        <v>1.2123186435117439</v>
      </c>
      <c r="O70" s="2">
        <f t="shared" ref="O70:P70" si="187">+(O$29*2000)*(O59/100)/(O$1)</f>
        <v>1.6253869379481656</v>
      </c>
      <c r="P70" s="2">
        <f t="shared" si="187"/>
        <v>3.0749387850447798</v>
      </c>
      <c r="Q70" s="2">
        <f t="shared" si="133"/>
        <v>0</v>
      </c>
      <c r="R70" s="2">
        <f t="shared" si="133"/>
        <v>1.7957378902303245</v>
      </c>
      <c r="S70" s="2">
        <f t="shared" si="133"/>
        <v>1.7413674930978682</v>
      </c>
    </row>
    <row r="71" spans="1:19" x14ac:dyDescent="0.35">
      <c r="A71" t="s">
        <v>15</v>
      </c>
      <c r="B71" s="2">
        <f t="shared" ref="B71" si="188">+(B$74*2000)*(B60/100)/(B$1)</f>
        <v>114.57052849417332</v>
      </c>
      <c r="C71" s="2">
        <f t="shared" ref="C71:D71" si="189">+(C$74*2000)*(C60/100)/(C$1)</f>
        <v>78.939390305622027</v>
      </c>
      <c r="D71" s="2">
        <f t="shared" si="189"/>
        <v>84.401826846083495</v>
      </c>
      <c r="E71" s="2">
        <f t="shared" ref="E71" si="190">+(E$74*2000)*(E60/100)/(E$1)</f>
        <v>49.226091439551929</v>
      </c>
      <c r="F71" s="2">
        <f t="shared" ref="F71:G71" si="191">+(F$74*2000)*(F60/100)/(F$1)</f>
        <v>39.454922103031365</v>
      </c>
      <c r="G71" s="2">
        <f t="shared" si="191"/>
        <v>43.64447102966367</v>
      </c>
      <c r="H71" s="2">
        <f t="shared" si="128"/>
        <v>83.058550715269718</v>
      </c>
      <c r="I71" s="2">
        <f t="shared" ref="I71:J71" si="192">+(I$74*2000)*(I60/100)/(I$1)</f>
        <v>62.201671277384143</v>
      </c>
      <c r="J71" s="2">
        <f t="shared" si="192"/>
        <v>67.697811551092926</v>
      </c>
      <c r="K71" s="2">
        <f t="shared" ref="K71" si="193">+(K$74*2000)*(K60/100)/(K$1)</f>
        <v>98.119269663724921</v>
      </c>
      <c r="L71" s="2">
        <f t="shared" ref="L71:M71" si="194">+(L$74*2000)*(L60/100)/(L$1)</f>
        <v>73.43429834398512</v>
      </c>
      <c r="M71" s="2">
        <f t="shared" si="194"/>
        <v>66.612057583751579</v>
      </c>
      <c r="N71" s="2">
        <f t="shared" ref="N71" si="195">+(N$74*2000)*(N60/100)/(N$1)</f>
        <v>157.44397967684986</v>
      </c>
      <c r="O71" s="2">
        <f t="shared" ref="O71:P71" si="196">+(O$29*2000)*(O60/100)/(O$1)</f>
        <v>203.17336724352072</v>
      </c>
      <c r="P71" s="2">
        <f t="shared" si="196"/>
        <v>192.18367406529873</v>
      </c>
      <c r="Q71" s="2">
        <f t="shared" si="133"/>
        <v>0</v>
      </c>
      <c r="R71" s="2">
        <f t="shared" si="133"/>
        <v>119.7158593486883</v>
      </c>
      <c r="S71" s="2">
        <f t="shared" si="133"/>
        <v>133.95134562291295</v>
      </c>
    </row>
    <row r="73" spans="1:19" x14ac:dyDescent="0.35">
      <c r="B73" s="2">
        <f>B74/17.33</f>
        <v>5165.6664743219853</v>
      </c>
      <c r="C73" s="6">
        <f t="shared" ref="C73:D73" si="197">C74/17.33</f>
        <v>3703.6353144835548</v>
      </c>
      <c r="D73" s="6">
        <f t="shared" si="197"/>
        <v>4053.8372763993079</v>
      </c>
      <c r="E73" s="2">
        <f>E74/17.33</f>
        <v>1939.4114252740915</v>
      </c>
      <c r="F73" s="6">
        <f t="shared" ref="F73:G73" si="198">F74/17.33</f>
        <v>1615.0028851702252</v>
      </c>
      <c r="G73" s="6">
        <f t="shared" si="198"/>
        <v>1852.5100980957877</v>
      </c>
      <c r="H73" s="2">
        <f>H74/17.33</f>
        <v>5931.736872475477</v>
      </c>
      <c r="I73" s="6">
        <f t="shared" ref="I73:J73" si="199">I74/17.33</f>
        <v>4651.9330640507796</v>
      </c>
      <c r="J73" s="6">
        <f t="shared" si="199"/>
        <v>5173.5718407386039</v>
      </c>
      <c r="K73" s="2">
        <f>K74/17.33</f>
        <v>6333.3525678015012</v>
      </c>
      <c r="L73" s="6">
        <f t="shared" ref="L73:M73" si="200">L74/17.33</f>
        <v>4864.9163300634746</v>
      </c>
      <c r="M73" s="6">
        <f t="shared" si="200"/>
        <v>4532.890940565494</v>
      </c>
      <c r="N73" s="2">
        <f>N74/17.33</f>
        <v>2104.6162723600696</v>
      </c>
      <c r="O73" s="6">
        <f t="shared" ref="O73:P73" si="201">O74/17.33</f>
        <v>1556.1454125793423</v>
      </c>
      <c r="P73" s="6">
        <f t="shared" si="201"/>
        <v>1355.7991921523371</v>
      </c>
      <c r="Q73" s="2">
        <f>Q74/17.33</f>
        <v>0</v>
      </c>
      <c r="R73" s="6">
        <f>R74/17.33</f>
        <v>16391.690709751878</v>
      </c>
      <c r="S73" s="6">
        <f>S74/17.33</f>
        <v>16968.609347951529</v>
      </c>
    </row>
    <row r="74" spans="1:19" x14ac:dyDescent="0.35">
      <c r="B74">
        <v>89521</v>
      </c>
      <c r="C74">
        <v>64184</v>
      </c>
      <c r="D74">
        <v>70253</v>
      </c>
      <c r="E74">
        <v>33610</v>
      </c>
      <c r="F74">
        <v>27988</v>
      </c>
      <c r="G74">
        <v>32104</v>
      </c>
      <c r="H74">
        <v>102797</v>
      </c>
      <c r="I74">
        <v>80618</v>
      </c>
      <c r="J74">
        <v>89658</v>
      </c>
      <c r="K74">
        <v>109757</v>
      </c>
      <c r="L74">
        <v>84309</v>
      </c>
      <c r="M74">
        <v>78555</v>
      </c>
      <c r="N74">
        <v>36473</v>
      </c>
      <c r="O74">
        <v>26968</v>
      </c>
      <c r="P74">
        <v>23496</v>
      </c>
      <c r="R74">
        <v>284068</v>
      </c>
      <c r="S74">
        <v>294066</v>
      </c>
    </row>
    <row r="75" spans="1:19" x14ac:dyDescent="0.35">
      <c r="A75" t="s">
        <v>29</v>
      </c>
    </row>
    <row r="76" spans="1:19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35">
      <c r="A77" s="1"/>
      <c r="B77" s="1">
        <v>2005</v>
      </c>
      <c r="C77" s="1">
        <v>2013</v>
      </c>
      <c r="D77" s="1">
        <v>2017</v>
      </c>
      <c r="E77" s="1">
        <v>2005</v>
      </c>
      <c r="F77" s="1">
        <v>2013</v>
      </c>
      <c r="G77" s="1">
        <v>2017</v>
      </c>
      <c r="H77" s="1">
        <v>2005</v>
      </c>
      <c r="I77" s="1">
        <v>2013</v>
      </c>
      <c r="J77" s="1">
        <v>2017</v>
      </c>
      <c r="K77" s="1">
        <v>2004</v>
      </c>
      <c r="L77" s="1">
        <v>2013</v>
      </c>
      <c r="M77" s="1">
        <v>2017</v>
      </c>
      <c r="N77" s="1">
        <v>2004</v>
      </c>
      <c r="O77" s="1">
        <v>2013</v>
      </c>
      <c r="P77" s="1">
        <v>2017</v>
      </c>
      <c r="Q77" s="1">
        <v>2004</v>
      </c>
      <c r="R77" s="1">
        <v>2013</v>
      </c>
      <c r="S77" s="1">
        <v>2017</v>
      </c>
    </row>
    <row r="78" spans="1:19" x14ac:dyDescent="0.35">
      <c r="A78" t="s">
        <v>0</v>
      </c>
      <c r="B78">
        <v>3.93</v>
      </c>
      <c r="C78">
        <v>4.3</v>
      </c>
      <c r="D78">
        <v>3.8</v>
      </c>
      <c r="E78">
        <v>4.71</v>
      </c>
      <c r="F78">
        <v>6.8</v>
      </c>
      <c r="G78">
        <v>5.4</v>
      </c>
      <c r="H78">
        <v>5.61</v>
      </c>
      <c r="I78">
        <v>7.6</v>
      </c>
      <c r="J78">
        <v>7.4</v>
      </c>
      <c r="K78">
        <v>5.66</v>
      </c>
      <c r="L78">
        <v>7.6</v>
      </c>
      <c r="M78">
        <v>9</v>
      </c>
      <c r="N78">
        <v>5.77</v>
      </c>
      <c r="O78">
        <v>8.1999999999999993</v>
      </c>
      <c r="P78">
        <v>6.6</v>
      </c>
      <c r="R78">
        <v>6.9</v>
      </c>
      <c r="S78">
        <v>6.8</v>
      </c>
    </row>
    <row r="79" spans="1:19" x14ac:dyDescent="0.35">
      <c r="A79" t="s">
        <v>1</v>
      </c>
      <c r="B79">
        <v>21.41</v>
      </c>
      <c r="C79">
        <v>25</v>
      </c>
      <c r="D79">
        <v>30</v>
      </c>
      <c r="E79">
        <v>23.49</v>
      </c>
      <c r="F79">
        <v>38.299999999999997</v>
      </c>
      <c r="G79">
        <v>37.4</v>
      </c>
      <c r="H79">
        <v>24.2</v>
      </c>
      <c r="I79">
        <v>31.6</v>
      </c>
      <c r="J79">
        <v>33</v>
      </c>
      <c r="K79">
        <v>24.16</v>
      </c>
      <c r="L79">
        <v>35.799999999999997</v>
      </c>
      <c r="M79">
        <v>34.9</v>
      </c>
      <c r="N79">
        <v>24.05</v>
      </c>
      <c r="O79">
        <v>34.6</v>
      </c>
      <c r="P79">
        <v>32.1</v>
      </c>
      <c r="R79">
        <v>32.700000000000003</v>
      </c>
      <c r="S79">
        <v>33.6</v>
      </c>
    </row>
    <row r="80" spans="1:19" x14ac:dyDescent="0.35">
      <c r="A80" t="s">
        <v>2</v>
      </c>
      <c r="B80">
        <v>39.799999999999997</v>
      </c>
      <c r="C80">
        <v>53.2</v>
      </c>
      <c r="D80">
        <v>45.7</v>
      </c>
      <c r="E80">
        <v>28.86</v>
      </c>
      <c r="F80">
        <v>33.6</v>
      </c>
      <c r="G80">
        <v>26.5</v>
      </c>
      <c r="H80">
        <v>31.21</v>
      </c>
      <c r="I80">
        <v>40.1</v>
      </c>
      <c r="J80">
        <v>27.3</v>
      </c>
      <c r="K80">
        <v>32.51</v>
      </c>
      <c r="L80">
        <v>30</v>
      </c>
      <c r="M80">
        <v>25</v>
      </c>
      <c r="N80">
        <v>31.3</v>
      </c>
      <c r="O80">
        <v>34.299999999999997</v>
      </c>
      <c r="P80">
        <v>24.8</v>
      </c>
      <c r="R80">
        <v>38.4</v>
      </c>
      <c r="S80">
        <v>29.9</v>
      </c>
    </row>
    <row r="81" spans="1:19" x14ac:dyDescent="0.35">
      <c r="A81" t="s">
        <v>3</v>
      </c>
      <c r="B81">
        <v>23.26</v>
      </c>
      <c r="C81">
        <v>13</v>
      </c>
      <c r="D81">
        <v>14.1</v>
      </c>
      <c r="E81">
        <v>29.49</v>
      </c>
      <c r="F81">
        <v>14.7</v>
      </c>
      <c r="G81">
        <v>21.5</v>
      </c>
      <c r="H81">
        <v>27.62</v>
      </c>
      <c r="I81">
        <v>14.6</v>
      </c>
      <c r="J81">
        <v>23.2</v>
      </c>
      <c r="K81">
        <v>26.95</v>
      </c>
      <c r="L81">
        <v>18.399999999999999</v>
      </c>
      <c r="M81">
        <v>22.3</v>
      </c>
      <c r="N81">
        <v>28.1</v>
      </c>
      <c r="O81">
        <v>15.5</v>
      </c>
      <c r="P81">
        <v>29.2</v>
      </c>
      <c r="R81">
        <v>15.5</v>
      </c>
      <c r="S81">
        <v>21.4</v>
      </c>
    </row>
    <row r="82" spans="1:19" x14ac:dyDescent="0.35">
      <c r="A82" t="s">
        <v>4</v>
      </c>
      <c r="B82">
        <v>1.23</v>
      </c>
      <c r="C82">
        <v>1.7</v>
      </c>
      <c r="D82">
        <v>1.1000000000000001</v>
      </c>
      <c r="E82">
        <v>1.5</v>
      </c>
      <c r="F82">
        <v>2.7</v>
      </c>
      <c r="G82">
        <v>3.3</v>
      </c>
      <c r="H82">
        <v>1.6</v>
      </c>
      <c r="I82">
        <v>2.5</v>
      </c>
      <c r="J82">
        <v>2.8</v>
      </c>
      <c r="K82">
        <v>1.67</v>
      </c>
      <c r="L82">
        <v>3.1</v>
      </c>
      <c r="M82">
        <v>2.8</v>
      </c>
      <c r="N82">
        <v>1.85</v>
      </c>
      <c r="O82">
        <v>2.8</v>
      </c>
      <c r="P82">
        <v>2</v>
      </c>
      <c r="R82">
        <v>2.6</v>
      </c>
      <c r="S82">
        <v>2.5</v>
      </c>
    </row>
    <row r="83" spans="1:19" x14ac:dyDescent="0.35">
      <c r="A83" t="s">
        <v>5</v>
      </c>
      <c r="B83">
        <v>0.02</v>
      </c>
      <c r="C83">
        <v>0</v>
      </c>
      <c r="D83">
        <v>0</v>
      </c>
      <c r="E83">
        <v>0.01</v>
      </c>
      <c r="F83">
        <v>0</v>
      </c>
      <c r="G83">
        <v>0</v>
      </c>
      <c r="H83">
        <v>0.02</v>
      </c>
      <c r="I83">
        <v>0.1</v>
      </c>
      <c r="J83">
        <v>0</v>
      </c>
      <c r="K83">
        <v>0.03</v>
      </c>
      <c r="L83">
        <v>0</v>
      </c>
      <c r="M83">
        <v>0</v>
      </c>
      <c r="N83">
        <v>0.03</v>
      </c>
      <c r="O83">
        <v>0.5</v>
      </c>
      <c r="P83">
        <v>0</v>
      </c>
      <c r="R83">
        <v>0.1</v>
      </c>
      <c r="S83">
        <v>0</v>
      </c>
    </row>
    <row r="84" spans="1:19" x14ac:dyDescent="0.35">
      <c r="A84" t="s">
        <v>6</v>
      </c>
      <c r="B84">
        <v>10.35</v>
      </c>
      <c r="C84">
        <v>2.8</v>
      </c>
      <c r="D84">
        <v>5.3</v>
      </c>
      <c r="E84">
        <v>11.94</v>
      </c>
      <c r="F84">
        <v>3.9</v>
      </c>
      <c r="G84">
        <v>5.9</v>
      </c>
      <c r="H84">
        <v>9.74</v>
      </c>
      <c r="I84">
        <v>3.5</v>
      </c>
      <c r="J84">
        <v>6.3</v>
      </c>
      <c r="K84">
        <v>9.02</v>
      </c>
      <c r="L84">
        <v>5.0999999999999996</v>
      </c>
      <c r="M84">
        <v>6</v>
      </c>
      <c r="N84">
        <v>8.9</v>
      </c>
      <c r="O84">
        <v>4.0999999999999996</v>
      </c>
      <c r="P84">
        <v>5.3</v>
      </c>
      <c r="R84">
        <v>3.8</v>
      </c>
      <c r="S84">
        <v>5.8</v>
      </c>
    </row>
    <row r="85" spans="1:19" x14ac:dyDescent="0.35">
      <c r="A85" t="s">
        <v>15</v>
      </c>
      <c r="B85">
        <f t="shared" ref="B85:D85" si="202">SUM(B78:B84)</f>
        <v>100</v>
      </c>
      <c r="C85">
        <f t="shared" si="202"/>
        <v>100</v>
      </c>
      <c r="D85">
        <f t="shared" si="202"/>
        <v>99.999999999999986</v>
      </c>
      <c r="E85">
        <f t="shared" ref="E85:G85" si="203">SUM(E78:E84)</f>
        <v>100</v>
      </c>
      <c r="F85">
        <f t="shared" si="203"/>
        <v>100</v>
      </c>
      <c r="G85">
        <f t="shared" si="203"/>
        <v>100</v>
      </c>
      <c r="H85">
        <f>SUM(H78:H84)</f>
        <v>99.999999999999986</v>
      </c>
      <c r="I85">
        <f t="shared" ref="I85:J85" si="204">SUM(I78:I84)</f>
        <v>100</v>
      </c>
      <c r="J85">
        <f t="shared" si="204"/>
        <v>100</v>
      </c>
      <c r="K85">
        <f t="shared" ref="K85:L85" si="205">SUM(K78:K84)</f>
        <v>100</v>
      </c>
      <c r="L85">
        <f t="shared" si="205"/>
        <v>100</v>
      </c>
      <c r="M85">
        <f>SUM(M78:M84)</f>
        <v>100</v>
      </c>
      <c r="N85">
        <f t="shared" ref="N85" si="206">SUM(N78:N84)</f>
        <v>100</v>
      </c>
      <c r="O85">
        <f t="shared" ref="O85:P85" si="207">SUM(O78:O84)</f>
        <v>99.999999999999986</v>
      </c>
      <c r="P85">
        <f t="shared" si="207"/>
        <v>100</v>
      </c>
      <c r="Q85">
        <f t="shared" ref="Q85:S85" si="208">SUM(Q78:Q84)</f>
        <v>0</v>
      </c>
      <c r="R85">
        <f t="shared" si="208"/>
        <v>99.999999999999986</v>
      </c>
      <c r="S85">
        <f t="shared" si="208"/>
        <v>99.999999999999986</v>
      </c>
    </row>
    <row r="87" spans="1:19" x14ac:dyDescent="0.35">
      <c r="A87" s="1" t="s">
        <v>13</v>
      </c>
    </row>
    <row r="88" spans="1:19" x14ac:dyDescent="0.35">
      <c r="A88" s="1"/>
      <c r="B88" s="1">
        <v>2005</v>
      </c>
      <c r="C88" s="1">
        <v>2013</v>
      </c>
      <c r="D88" s="1">
        <v>2017</v>
      </c>
      <c r="E88" s="1">
        <v>2004</v>
      </c>
      <c r="F88" s="1">
        <v>2013</v>
      </c>
      <c r="G88" s="1">
        <v>2017</v>
      </c>
      <c r="H88" s="1">
        <v>2004</v>
      </c>
      <c r="I88" s="1">
        <v>2013</v>
      </c>
      <c r="J88" s="1">
        <v>2017</v>
      </c>
      <c r="K88" s="1">
        <v>2004</v>
      </c>
      <c r="L88" s="1">
        <v>2013</v>
      </c>
      <c r="M88" s="1">
        <v>2017</v>
      </c>
      <c r="N88" s="1">
        <v>2004</v>
      </c>
      <c r="O88" s="1">
        <v>2013</v>
      </c>
      <c r="P88" s="1">
        <v>2017</v>
      </c>
      <c r="Q88" s="1">
        <v>2004</v>
      </c>
      <c r="R88" s="1">
        <v>2013</v>
      </c>
      <c r="S88" s="1">
        <v>2017</v>
      </c>
    </row>
    <row r="89" spans="1:19" x14ac:dyDescent="0.35">
      <c r="A89" t="s">
        <v>0</v>
      </c>
      <c r="B89" s="2">
        <f>+(B$99*2000)*(B78/100)/(B$1)</f>
        <v>2.2739696030582515</v>
      </c>
      <c r="C89" s="2">
        <f t="shared" ref="C89:D89" si="209">+(C$99*2000)*(C78/100)/(C$1)</f>
        <v>2.2711616760722655</v>
      </c>
      <c r="D89" s="2">
        <f t="shared" si="209"/>
        <v>2.5011524412110813</v>
      </c>
      <c r="E89" s="2">
        <f t="shared" ref="E89" si="210">+(E$99*2000)*(E78/100)/(E$1)</f>
        <v>2.295577267827432</v>
      </c>
      <c r="F89" s="2">
        <f t="shared" ref="F89:G89" si="211">+(F$99*2000)*(F78/100)/(F$1)</f>
        <v>2.7435183364311682</v>
      </c>
      <c r="G89" s="2">
        <f t="shared" si="211"/>
        <v>3.054283694499579</v>
      </c>
      <c r="H89" s="2">
        <f t="shared" ref="H89:H96" si="212">+(H$99*2000)*(H78/100)/(H$1)</f>
        <v>3.2901344892921642</v>
      </c>
      <c r="I89" s="2">
        <f t="shared" ref="I89:J89" si="213">+(I$99*2000)*(I78/100)/(I$1)</f>
        <v>3.4813739487969251</v>
      </c>
      <c r="J89" s="2">
        <f t="shared" si="213"/>
        <v>4.4594372257926418</v>
      </c>
      <c r="K89" s="2">
        <f t="shared" ref="K89" si="214">+(K$99*2000)*(K78/100)/(K$1)</f>
        <v>3.6630351293750807</v>
      </c>
      <c r="L89" s="2">
        <f t="shared" ref="L89:M89" si="215">+(L$99*2000)*(L78/100)/(L$1)</f>
        <v>4.4902117652182429</v>
      </c>
      <c r="M89" s="2">
        <f t="shared" si="215"/>
        <v>6.4615349392134762</v>
      </c>
      <c r="N89" s="2">
        <f t="shared" ref="N89" si="216">+(N$99*2000)*(N78/100)/(N$1)</f>
        <v>5.0514929399931789</v>
      </c>
      <c r="O89" s="2">
        <f t="shared" ref="O89:P89" si="217">+(O$29*2000)*(O78/100)/(O$1)</f>
        <v>16.660216113968698</v>
      </c>
      <c r="P89" s="2">
        <f t="shared" si="217"/>
        <v>12.684122488309717</v>
      </c>
      <c r="Q89" s="2">
        <f t="shared" ref="Q89:S96" si="218">+(Q$29*2000)*(Q78/100)/(Q$1)</f>
        <v>0</v>
      </c>
      <c r="R89" s="2">
        <f t="shared" si="218"/>
        <v>8.2603942950594931</v>
      </c>
      <c r="S89" s="2">
        <f t="shared" si="218"/>
        <v>9.108691502358079</v>
      </c>
    </row>
    <row r="90" spans="1:19" x14ac:dyDescent="0.35">
      <c r="A90" t="s">
        <v>1</v>
      </c>
      <c r="B90" s="2">
        <f t="shared" ref="B90" si="219">+(B$99*2000)*(B79/100)/(B$1)</f>
        <v>12.388216081800808</v>
      </c>
      <c r="C90" s="2">
        <f t="shared" ref="C90:D90" si="220">+(C$99*2000)*(C79/100)/(C$1)</f>
        <v>13.204428349257361</v>
      </c>
      <c r="D90" s="2">
        <f t="shared" si="220"/>
        <v>19.745940325350642</v>
      </c>
      <c r="E90" s="2">
        <f t="shared" ref="E90" si="221">+(E$99*2000)*(E79/100)/(E$1)</f>
        <v>11.448643316617064</v>
      </c>
      <c r="F90" s="2">
        <f t="shared" ref="F90:G90" si="222">+(F$99*2000)*(F79/100)/(F$1)</f>
        <v>15.452463571369663</v>
      </c>
      <c r="G90" s="2">
        <f t="shared" si="222"/>
        <v>21.153742624867451</v>
      </c>
      <c r="H90" s="2">
        <f t="shared" si="212"/>
        <v>14.192737012632863</v>
      </c>
      <c r="I90" s="2">
        <f t="shared" ref="I90:J90" si="223">+(I$99*2000)*(I79/100)/(I$1)</f>
        <v>14.47518641868195</v>
      </c>
      <c r="J90" s="2">
        <f t="shared" si="223"/>
        <v>19.886679520426643</v>
      </c>
      <c r="K90" s="2">
        <f t="shared" ref="K90" si="224">+(K$99*2000)*(K79/100)/(K$1)</f>
        <v>15.635853131749462</v>
      </c>
      <c r="L90" s="2">
        <f t="shared" ref="L90:M90" si="225">+(L$99*2000)*(L79/100)/(L$1)</f>
        <v>21.15126068352804</v>
      </c>
      <c r="M90" s="2">
        <f t="shared" si="225"/>
        <v>25.0563965976167</v>
      </c>
      <c r="N90" s="2">
        <f t="shared" ref="N90" si="226">+(N$99*2000)*(N79/100)/(N$1)</f>
        <v>21.055182878134485</v>
      </c>
      <c r="O90" s="2">
        <f t="shared" ref="O90:P90" si="227">+(O$29*2000)*(O79/100)/(O$1)</f>
        <v>70.297985066258178</v>
      </c>
      <c r="P90" s="2">
        <f t="shared" si="227"/>
        <v>61.69095937496089</v>
      </c>
      <c r="Q90" s="2">
        <f t="shared" si="218"/>
        <v>0</v>
      </c>
      <c r="R90" s="2">
        <f t="shared" si="218"/>
        <v>39.147086007021073</v>
      </c>
      <c r="S90" s="2">
        <f t="shared" si="218"/>
        <v>45.007652129298741</v>
      </c>
    </row>
    <row r="91" spans="1:19" x14ac:dyDescent="0.35">
      <c r="A91" t="s">
        <v>2</v>
      </c>
      <c r="B91" s="2">
        <f t="shared" ref="B91" si="228">+(B$99*2000)*(B80/100)/(B$1)</f>
        <v>23.029005140386364</v>
      </c>
      <c r="C91" s="2">
        <f t="shared" ref="C91:D91" si="229">+(C$99*2000)*(C80/100)/(C$1)</f>
        <v>28.099023527219664</v>
      </c>
      <c r="D91" s="2">
        <f t="shared" si="229"/>
        <v>30.07964909561748</v>
      </c>
      <c r="E91" s="2">
        <f t="shared" ref="E91" si="230">+(E$99*2000)*(E80/100)/(E$1)</f>
        <v>14.065893832165537</v>
      </c>
      <c r="F91" s="2">
        <f t="shared" ref="F91:G91" si="231">+(F$99*2000)*(F80/100)/(F$1)</f>
        <v>13.556208250601065</v>
      </c>
      <c r="G91" s="2">
        <f t="shared" si="231"/>
        <v>14.988614426710894</v>
      </c>
      <c r="H91" s="2">
        <f t="shared" si="212"/>
        <v>18.30393893240792</v>
      </c>
      <c r="I91" s="2">
        <f t="shared" ref="I91:J91" si="232">+(I$99*2000)*(I80/100)/(I$1)</f>
        <v>18.368828335099565</v>
      </c>
      <c r="J91" s="2">
        <f t="shared" si="232"/>
        <v>16.45170760326204</v>
      </c>
      <c r="K91" s="2">
        <f t="shared" ref="K91" si="233">+(K$99*2000)*(K80/100)/(K$1)</f>
        <v>21.039800716604923</v>
      </c>
      <c r="L91" s="2">
        <f t="shared" ref="L91:M91" si="234">+(L$99*2000)*(L80/100)/(L$1)</f>
        <v>17.724520125861488</v>
      </c>
      <c r="M91" s="2">
        <f t="shared" si="234"/>
        <v>17.948708164481879</v>
      </c>
      <c r="N91" s="2">
        <f t="shared" ref="N91" si="235">+(N$99*2000)*(N80/100)/(N$1)</f>
        <v>27.402379379859017</v>
      </c>
      <c r="O91" s="2">
        <f t="shared" ref="O91:P91" si="236">+(O$29*2000)*(O80/100)/(O$1)</f>
        <v>69.688464964527597</v>
      </c>
      <c r="P91" s="2">
        <f t="shared" si="236"/>
        <v>47.661551168194087</v>
      </c>
      <c r="Q91" s="2">
        <f t="shared" si="218"/>
        <v>0</v>
      </c>
      <c r="R91" s="2">
        <f t="shared" si="218"/>
        <v>45.970889989896307</v>
      </c>
      <c r="S91" s="2">
        <f t="shared" si="218"/>
        <v>40.051452341250965</v>
      </c>
    </row>
    <row r="92" spans="1:19" x14ac:dyDescent="0.35">
      <c r="A92" t="s">
        <v>3</v>
      </c>
      <c r="B92" s="2">
        <f t="shared" ref="B92" si="237">+(B$99*2000)*(B81/100)/(B$1)</f>
        <v>13.458659788075048</v>
      </c>
      <c r="C92" s="2">
        <f t="shared" ref="C92:D92" si="238">+(C$99*2000)*(C81/100)/(C$1)</f>
        <v>6.8663027416138274</v>
      </c>
      <c r="D92" s="2">
        <f t="shared" si="238"/>
        <v>9.2805919529148007</v>
      </c>
      <c r="E92" s="2">
        <f t="shared" ref="E92" si="239">+(E$99*2000)*(E81/100)/(E$1)</f>
        <v>14.372945568626534</v>
      </c>
      <c r="F92" s="2">
        <f t="shared" ref="F92:G92" si="240">+(F$99*2000)*(F81/100)/(F$1)</f>
        <v>5.9308411096379654</v>
      </c>
      <c r="G92" s="2">
        <f t="shared" si="240"/>
        <v>12.160573968840914</v>
      </c>
      <c r="H92" s="2">
        <f t="shared" si="212"/>
        <v>16.198487449955358</v>
      </c>
      <c r="I92" s="2">
        <f t="shared" ref="I92:J92" si="241">+(I$99*2000)*(I81/100)/(I$1)</f>
        <v>6.6879025858467243</v>
      </c>
      <c r="J92" s="2">
        <f t="shared" si="241"/>
        <v>13.980938329512064</v>
      </c>
      <c r="K92" s="2">
        <f t="shared" ref="K92" si="242">+(K$99*2000)*(K81/100)/(K$1)</f>
        <v>17.441483522377812</v>
      </c>
      <c r="L92" s="2">
        <f t="shared" ref="L92:M92" si="243">+(L$99*2000)*(L81/100)/(L$1)</f>
        <v>10.871039010528378</v>
      </c>
      <c r="M92" s="2">
        <f t="shared" si="243"/>
        <v>16.010247682717836</v>
      </c>
      <c r="N92" s="2">
        <f t="shared" ref="N92" si="244">+(N$99*2000)*(N81/100)/(N$1)</f>
        <v>24.600858165304743</v>
      </c>
      <c r="O92" s="2">
        <f t="shared" ref="O92:P92" si="245">+(O$29*2000)*(O81/100)/(O$1)</f>
        <v>31.491871922745709</v>
      </c>
      <c r="P92" s="2">
        <f t="shared" si="245"/>
        <v>56.117632827067233</v>
      </c>
      <c r="Q92" s="2">
        <f t="shared" si="218"/>
        <v>0</v>
      </c>
      <c r="R92" s="2">
        <f t="shared" si="218"/>
        <v>18.555958199046685</v>
      </c>
      <c r="S92" s="2">
        <f t="shared" si="218"/>
        <v>28.665587963303366</v>
      </c>
    </row>
    <row r="93" spans="1:19" x14ac:dyDescent="0.35">
      <c r="A93" t="s">
        <v>4</v>
      </c>
      <c r="B93" s="2">
        <f t="shared" ref="B93" si="246">+(B$99*2000)*(B82/100)/(B$1)</f>
        <v>0.7117004101174681</v>
      </c>
      <c r="C93" s="2">
        <f t="shared" ref="C93:D93" si="247">+(C$99*2000)*(C82/100)/(C$1)</f>
        <v>0.89790112774950048</v>
      </c>
      <c r="D93" s="2">
        <f t="shared" si="247"/>
        <v>0.72401781192952375</v>
      </c>
      <c r="E93" s="2">
        <f t="shared" ref="E93" si="248">+(E$99*2000)*(E82/100)/(E$1)</f>
        <v>0.73107556300236687</v>
      </c>
      <c r="F93" s="2">
        <f t="shared" ref="F93:G93" si="249">+(F$99*2000)*(F82/100)/(F$1)</f>
        <v>1.0893381629947285</v>
      </c>
      <c r="G93" s="2">
        <f t="shared" si="249"/>
        <v>1.8665067021941868</v>
      </c>
      <c r="H93" s="2">
        <f t="shared" si="212"/>
        <v>0.93836277769473475</v>
      </c>
      <c r="I93" s="2">
        <f t="shared" ref="I93:J93" si="250">+(I$99*2000)*(I82/100)/(I$1)</f>
        <v>1.1451887989463569</v>
      </c>
      <c r="J93" s="2">
        <f t="shared" si="250"/>
        <v>1.687354625975594</v>
      </c>
      <c r="K93" s="2">
        <f t="shared" ref="K93" si="251">+(K$99*2000)*(K82/100)/(K$1)</f>
        <v>1.0807895169710926</v>
      </c>
      <c r="L93" s="2">
        <f t="shared" ref="L93:M93" si="252">+(L$99*2000)*(L82/100)/(L$1)</f>
        <v>1.8315337463390202</v>
      </c>
      <c r="M93" s="2">
        <f t="shared" si="252"/>
        <v>2.0102553144219701</v>
      </c>
      <c r="N93" s="2">
        <f>+(N$99*2000)*(N82/100)/(N$1)</f>
        <v>1.6196294521641912</v>
      </c>
      <c r="O93" s="2">
        <f t="shared" ref="O93:P93" si="253">+(O$29*2000)*(O82/100)/(O$1)</f>
        <v>5.6888542828185784</v>
      </c>
      <c r="P93" s="2">
        <f t="shared" si="253"/>
        <v>3.8436734813059745</v>
      </c>
      <c r="Q93" s="2">
        <f t="shared" si="218"/>
        <v>0</v>
      </c>
      <c r="R93" s="2">
        <f t="shared" si="218"/>
        <v>3.1126123430658961</v>
      </c>
      <c r="S93" s="2">
        <f t="shared" si="218"/>
        <v>3.3487836405728229</v>
      </c>
    </row>
    <row r="94" spans="1:19" x14ac:dyDescent="0.35">
      <c r="A94" t="s">
        <v>5</v>
      </c>
      <c r="B94" s="2">
        <f t="shared" ref="B94" si="254">+(B$99*2000)*(B83/100)/(B$1)</f>
        <v>1.1572364392153953E-2</v>
      </c>
      <c r="C94" s="2">
        <f t="shared" ref="C94:D94" si="255">+(C$99*2000)*(C83/100)/(C$1)</f>
        <v>0</v>
      </c>
      <c r="D94" s="2">
        <f t="shared" si="255"/>
        <v>0</v>
      </c>
      <c r="E94" s="2">
        <f t="shared" ref="E94" si="256">+(E$99*2000)*(E83/100)/(E$1)</f>
        <v>4.8738370866824457E-3</v>
      </c>
      <c r="F94" s="2">
        <f t="shared" ref="F94:G94" si="257">+(F$99*2000)*(F83/100)/(F$1)</f>
        <v>0</v>
      </c>
      <c r="G94" s="2">
        <f t="shared" si="257"/>
        <v>0</v>
      </c>
      <c r="H94" s="2">
        <f t="shared" si="212"/>
        <v>1.1729534721184185E-2</v>
      </c>
      <c r="I94" s="2">
        <f t="shared" ref="I94:J94" si="258">+(I$99*2000)*(I83/100)/(I$1)</f>
        <v>4.5807551957854277E-2</v>
      </c>
      <c r="J94" s="2">
        <f t="shared" si="258"/>
        <v>0</v>
      </c>
      <c r="K94" s="2">
        <f t="shared" ref="K94" si="259">+(K$99*2000)*(K83/100)/(K$1)</f>
        <v>1.9415380544390883E-2</v>
      </c>
      <c r="L94" s="2">
        <f t="shared" ref="L94:M94" si="260">+(L$99*2000)*(L83/100)/(L$1)</f>
        <v>0</v>
      </c>
      <c r="M94" s="2">
        <f t="shared" si="260"/>
        <v>0</v>
      </c>
      <c r="N94" s="2">
        <f>+(N$99*2000)*(N83/100)/(N$1)</f>
        <v>2.6264261386446337E-2</v>
      </c>
      <c r="O94" s="2">
        <f t="shared" ref="O94:P94" si="261">+(O$29*2000)*(O83/100)/(O$1)</f>
        <v>1.0158668362176035</v>
      </c>
      <c r="P94" s="2">
        <f t="shared" si="261"/>
        <v>0</v>
      </c>
      <c r="Q94" s="2">
        <f t="shared" si="218"/>
        <v>0</v>
      </c>
      <c r="R94" s="2">
        <f t="shared" si="218"/>
        <v>0.11971585934868829</v>
      </c>
      <c r="S94" s="2">
        <f t="shared" si="218"/>
        <v>0</v>
      </c>
    </row>
    <row r="95" spans="1:19" x14ac:dyDescent="0.35">
      <c r="A95" t="s">
        <v>6</v>
      </c>
      <c r="B95" s="2">
        <f t="shared" ref="B95" si="262">+(B$99*2000)*(B84/100)/(B$1)</f>
        <v>5.9886985729396702</v>
      </c>
      <c r="C95" s="2">
        <f t="shared" ref="C95:D95" si="263">+(C$99*2000)*(C84/100)/(C$1)</f>
        <v>1.478895975116824</v>
      </c>
      <c r="D95" s="2">
        <f t="shared" si="263"/>
        <v>3.4884494574786138</v>
      </c>
      <c r="E95" s="2">
        <f t="shared" ref="E95" si="264">+(E$99*2000)*(E84/100)/(E$1)</f>
        <v>5.8193614814988397</v>
      </c>
      <c r="F95" s="2">
        <f t="shared" ref="F95:G95" si="265">+(F$99*2000)*(F84/100)/(F$1)</f>
        <v>1.5734884576590522</v>
      </c>
      <c r="G95" s="2">
        <f t="shared" si="265"/>
        <v>3.3370877402865764</v>
      </c>
      <c r="H95" s="2">
        <f t="shared" si="212"/>
        <v>5.7122834092166981</v>
      </c>
      <c r="I95" s="2">
        <f t="shared" ref="I95:J95" si="266">+(I$99*2000)*(I84/100)/(I$1)</f>
        <v>1.6032643185248998</v>
      </c>
      <c r="J95" s="2">
        <f t="shared" si="266"/>
        <v>3.7965479084450866</v>
      </c>
      <c r="K95" s="2">
        <f t="shared" ref="K95" si="267">+(K$99*2000)*(K84/100)/(K$1)</f>
        <v>5.8375577503468596</v>
      </c>
      <c r="L95" s="2">
        <f t="shared" ref="L95:M95" si="268">+(L$99*2000)*(L84/100)/(L$1)</f>
        <v>3.0131684213964527</v>
      </c>
      <c r="M95" s="2">
        <f t="shared" si="268"/>
        <v>4.3076899594756508</v>
      </c>
      <c r="N95" s="2">
        <f>+(N$99*2000)*(N84/100)/(N$1)</f>
        <v>7.7917308779790817</v>
      </c>
      <c r="O95" s="2">
        <f t="shared" ref="O95:P95" si="269">+(O$29*2000)*(O84/100)/(O$1)</f>
        <v>8.3301080569843489</v>
      </c>
      <c r="P95" s="2">
        <f t="shared" si="269"/>
        <v>10.185734725460833</v>
      </c>
      <c r="Q95" s="2">
        <f t="shared" si="218"/>
        <v>0</v>
      </c>
      <c r="R95" s="2">
        <f t="shared" si="218"/>
        <v>4.5492026552501557</v>
      </c>
      <c r="S95" s="2">
        <f t="shared" si="218"/>
        <v>7.7691780461289488</v>
      </c>
    </row>
    <row r="96" spans="1:19" x14ac:dyDescent="0.35">
      <c r="A96" t="s">
        <v>15</v>
      </c>
      <c r="B96" s="2">
        <f t="shared" ref="B96" si="270">+(B$99*2000)*(B85/100)/(B$1)</f>
        <v>57.86182196076976</v>
      </c>
      <c r="C96" s="2">
        <f t="shared" ref="C96:D96" si="271">+(C$99*2000)*(C85/100)/(C$1)</f>
        <v>52.817713397029443</v>
      </c>
      <c r="D96" s="2">
        <f t="shared" si="271"/>
        <v>65.819801084502132</v>
      </c>
      <c r="E96" s="2">
        <f t="shared" ref="E96" si="272">+(E$99*2000)*(E85/100)/(E$1)</f>
        <v>48.738370866824454</v>
      </c>
      <c r="F96" s="2">
        <f t="shared" ref="F96:G96" si="273">+(F$99*2000)*(F85/100)/(F$1)</f>
        <v>40.345857888693644</v>
      </c>
      <c r="G96" s="2">
        <f t="shared" si="273"/>
        <v>56.560809157399603</v>
      </c>
      <c r="H96" s="2">
        <f t="shared" si="212"/>
        <v>58.647673605920907</v>
      </c>
      <c r="I96" s="2">
        <f t="shared" ref="I96:J96" si="274">+(I$99*2000)*(I85/100)/(I$1)</f>
        <v>45.807551957854272</v>
      </c>
      <c r="J96" s="2">
        <f t="shared" si="274"/>
        <v>60.262665213414067</v>
      </c>
      <c r="K96" s="2">
        <f t="shared" ref="K96" si="275">+(K$99*2000)*(K85/100)/(K$1)</f>
        <v>64.717935147969612</v>
      </c>
      <c r="L96" s="2">
        <f t="shared" ref="L96:M96" si="276">+(L$99*2000)*(L85/100)/(L$1)</f>
        <v>59.081733752871621</v>
      </c>
      <c r="M96" s="2">
        <f t="shared" si="276"/>
        <v>71.794832657927515</v>
      </c>
      <c r="N96" s="2">
        <f t="shared" ref="N96" si="277">+(N$99*2000)*(N85/100)/(N$1)</f>
        <v>87.547537954821138</v>
      </c>
      <c r="O96" s="2">
        <f t="shared" ref="O96:P96" si="278">+(O$29*2000)*(O85/100)/(O$1)</f>
        <v>203.17336724352069</v>
      </c>
      <c r="P96" s="2">
        <f t="shared" si="278"/>
        <v>192.18367406529873</v>
      </c>
      <c r="Q96" s="2">
        <f t="shared" si="218"/>
        <v>0</v>
      </c>
      <c r="R96" s="2">
        <f t="shared" si="218"/>
        <v>119.71585934868828</v>
      </c>
      <c r="S96" s="2">
        <f t="shared" si="218"/>
        <v>133.9513456229129</v>
      </c>
    </row>
    <row r="98" spans="2:19" x14ac:dyDescent="0.35">
      <c r="B98" s="2">
        <f>B99/17.33</f>
        <v>2608.8286208886325</v>
      </c>
      <c r="C98" s="6">
        <f t="shared" ref="C98:D98" si="279">C99/17.33</f>
        <v>2478.0727062896713</v>
      </c>
      <c r="D98" s="6">
        <f t="shared" si="279"/>
        <v>3161.3387189844202</v>
      </c>
      <c r="E98" s="2">
        <f>E99/17.33</f>
        <v>1920.1961915753031</v>
      </c>
      <c r="F98" s="6">
        <f t="shared" ref="F98:G98" si="280">F99/17.33</f>
        <v>1651.4714368147722</v>
      </c>
      <c r="G98" s="6">
        <f t="shared" si="280"/>
        <v>2400.7501442585117</v>
      </c>
      <c r="H98" s="2">
        <f>H99/17.33</f>
        <v>4188.4016156953267</v>
      </c>
      <c r="I98" s="6">
        <f t="shared" ref="I98:J98" si="281">I99/17.33</f>
        <v>3425.851125216388</v>
      </c>
      <c r="J98" s="6">
        <f t="shared" si="281"/>
        <v>4605.3664166185808</v>
      </c>
      <c r="K98" s="2">
        <f>K99/17.33</f>
        <v>4177.3802654356614</v>
      </c>
      <c r="L98" s="6">
        <f t="shared" ref="L98:M98" si="282">L99/17.33</f>
        <v>3914.0796306982115</v>
      </c>
      <c r="M98" s="6">
        <f t="shared" si="282"/>
        <v>4885.5741488747844</v>
      </c>
      <c r="N98" s="2">
        <f>N99/17.33</f>
        <v>1170.2827466820543</v>
      </c>
      <c r="O98" s="6">
        <f t="shared" ref="O98:P98" si="283">O99/17.33</f>
        <v>1214.3104443162147</v>
      </c>
      <c r="P98" s="6">
        <f t="shared" si="283"/>
        <v>1302.7120600115409</v>
      </c>
      <c r="Q98" s="2">
        <f>Q99/17.33</f>
        <v>0</v>
      </c>
      <c r="R98" s="6">
        <f t="shared" ref="R98:S98" si="284">R99/17.33</f>
        <v>12642.123485285632</v>
      </c>
      <c r="S98" s="6">
        <f t="shared" si="284"/>
        <v>16355.741488747837</v>
      </c>
    </row>
    <row r="99" spans="2:19" x14ac:dyDescent="0.35">
      <c r="B99">
        <v>45211</v>
      </c>
      <c r="C99">
        <v>42945</v>
      </c>
      <c r="D99">
        <v>54786</v>
      </c>
      <c r="E99">
        <v>33277</v>
      </c>
      <c r="F99">
        <v>28620</v>
      </c>
      <c r="G99">
        <v>41605</v>
      </c>
      <c r="H99">
        <v>72585</v>
      </c>
      <c r="I99">
        <v>59370</v>
      </c>
      <c r="J99">
        <v>79811</v>
      </c>
      <c r="K99">
        <v>72394</v>
      </c>
      <c r="L99">
        <v>67831</v>
      </c>
      <c r="M99">
        <v>84667</v>
      </c>
      <c r="N99">
        <v>20281</v>
      </c>
      <c r="O99">
        <v>21044</v>
      </c>
      <c r="P99">
        <v>22576</v>
      </c>
      <c r="R99">
        <v>219088</v>
      </c>
      <c r="S99">
        <v>283445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C27" sqref="C27:E27"/>
    </sheetView>
  </sheetViews>
  <sheetFormatPr defaultColWidth="10.83203125" defaultRowHeight="15.5" x14ac:dyDescent="0.35"/>
  <cols>
    <col min="1" max="1" width="11.83203125" bestFit="1" customWidth="1"/>
  </cols>
  <sheetData>
    <row r="1" spans="1:5" x14ac:dyDescent="0.3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35">
      <c r="A2" t="s">
        <v>16</v>
      </c>
      <c r="B2" s="5"/>
      <c r="C2" s="2">
        <v>60.7</v>
      </c>
      <c r="D2" s="2">
        <v>56.356543894935172</v>
      </c>
      <c r="E2" s="2">
        <v>50.896329940035763</v>
      </c>
    </row>
    <row r="3" spans="1:5" x14ac:dyDescent="0.35">
      <c r="A3" t="s">
        <v>7</v>
      </c>
      <c r="C3" s="2">
        <v>66.048266558798204</v>
      </c>
      <c r="D3" s="2">
        <v>59.000400451791762</v>
      </c>
      <c r="E3" s="2">
        <v>55.040601732259539</v>
      </c>
    </row>
    <row r="4" spans="1:5" x14ac:dyDescent="0.35">
      <c r="A4" t="s">
        <v>8</v>
      </c>
      <c r="C4" s="2">
        <v>51.029461180797462</v>
      </c>
      <c r="D4" s="2">
        <v>49.666018937252687</v>
      </c>
      <c r="E4" s="2">
        <v>44.16400439566403</v>
      </c>
    </row>
    <row r="5" spans="1:5" x14ac:dyDescent="0.35">
      <c r="A5" t="s">
        <v>9</v>
      </c>
      <c r="C5" s="2">
        <v>59.223492775769465</v>
      </c>
      <c r="D5" s="2">
        <v>57.932979969711695</v>
      </c>
      <c r="E5" s="2">
        <v>53.110136957201611</v>
      </c>
    </row>
    <row r="6" spans="1:5" x14ac:dyDescent="0.35">
      <c r="A6" t="s">
        <v>10</v>
      </c>
      <c r="C6" s="2">
        <v>60.926850250616248</v>
      </c>
      <c r="D6" s="2">
        <v>54.869342053371902</v>
      </c>
      <c r="E6" s="2">
        <v>48.609099876242169</v>
      </c>
    </row>
    <row r="7" spans="1:5" x14ac:dyDescent="0.35">
      <c r="A7" t="s">
        <v>11</v>
      </c>
      <c r="C7" s="2">
        <v>64.566116044684094</v>
      </c>
      <c r="D7" s="2">
        <v>57.46046821627926</v>
      </c>
      <c r="E7" s="2">
        <v>50.866643514499046</v>
      </c>
    </row>
    <row r="8" spans="1:5" x14ac:dyDescent="0.35">
      <c r="A8" t="s">
        <v>19</v>
      </c>
      <c r="B8">
        <v>60.9</v>
      </c>
      <c r="C8" s="2">
        <v>52.2</v>
      </c>
      <c r="D8" s="2">
        <v>49.6</v>
      </c>
      <c r="E8" s="2">
        <v>46.9</v>
      </c>
    </row>
    <row r="9" spans="1:5" x14ac:dyDescent="0.35">
      <c r="B9" s="2"/>
      <c r="C9" s="2"/>
      <c r="D9" s="2"/>
      <c r="E9" s="2"/>
    </row>
    <row r="10" spans="1:5" x14ac:dyDescent="0.35">
      <c r="A10" s="1" t="s">
        <v>18</v>
      </c>
      <c r="B10" s="2"/>
      <c r="C10" s="2"/>
      <c r="D10" s="2"/>
      <c r="E10" s="2"/>
    </row>
    <row r="11" spans="1:5" x14ac:dyDescent="0.35">
      <c r="A11" t="s">
        <v>16</v>
      </c>
      <c r="B11" s="2"/>
      <c r="C11" s="2">
        <v>77.358025335142955</v>
      </c>
      <c r="D11" s="2">
        <v>67.56363473583427</v>
      </c>
      <c r="E11" s="2">
        <v>68.175929255811099</v>
      </c>
    </row>
    <row r="12" spans="1:5" x14ac:dyDescent="0.35">
      <c r="A12" t="s">
        <v>7</v>
      </c>
      <c r="B12" s="2"/>
      <c r="C12" s="2">
        <v>84.667077904345504</v>
      </c>
      <c r="D12" s="2">
        <v>79.055926606697625</v>
      </c>
      <c r="E12" s="2">
        <v>82.682887944990398</v>
      </c>
    </row>
    <row r="13" spans="1:5" x14ac:dyDescent="0.35">
      <c r="A13" t="s">
        <v>8</v>
      </c>
      <c r="B13" s="2"/>
      <c r="C13" s="2">
        <v>44.539417284341091</v>
      </c>
      <c r="D13" s="2">
        <v>41.467833200528069</v>
      </c>
      <c r="E13" s="2">
        <v>44.253943870071581</v>
      </c>
    </row>
    <row r="14" spans="1:5" x14ac:dyDescent="0.35">
      <c r="A14" t="s">
        <v>9</v>
      </c>
      <c r="B14" s="2"/>
      <c r="C14" s="2">
        <v>70.480476001994603</v>
      </c>
      <c r="D14" s="2">
        <v>65.688512995872443</v>
      </c>
      <c r="E14" s="2">
        <v>67.959663646955022</v>
      </c>
    </row>
    <row r="15" spans="1:5" x14ac:dyDescent="0.35">
      <c r="A15" t="s">
        <v>10</v>
      </c>
      <c r="B15" s="2"/>
      <c r="C15" s="2">
        <v>90.612001160800716</v>
      </c>
      <c r="D15" s="2">
        <v>69.113135781839318</v>
      </c>
      <c r="E15" s="2">
        <v>67.277972542910192</v>
      </c>
    </row>
    <row r="16" spans="1:5" x14ac:dyDescent="0.35">
      <c r="A16" t="s">
        <v>11</v>
      </c>
      <c r="B16" s="2"/>
      <c r="C16" s="2">
        <v>119.84073383729022</v>
      </c>
      <c r="D16" s="2">
        <v>107.29773247400156</v>
      </c>
      <c r="E16" s="2">
        <v>97.756535644106222</v>
      </c>
    </row>
    <row r="17" spans="1:18" x14ac:dyDescent="0.35">
      <c r="A17" t="s">
        <v>19</v>
      </c>
      <c r="B17" s="2">
        <v>162.29297907505807</v>
      </c>
      <c r="C17" s="2">
        <v>278.07406681555329</v>
      </c>
      <c r="D17" s="2">
        <v>274.92956869133133</v>
      </c>
      <c r="E17" s="2">
        <v>271.80120159131144</v>
      </c>
    </row>
    <row r="19" spans="1:18" x14ac:dyDescent="0.35">
      <c r="A19" s="1" t="s">
        <v>28</v>
      </c>
      <c r="G19" s="3"/>
    </row>
    <row r="20" spans="1:18" x14ac:dyDescent="0.35">
      <c r="A20" t="s">
        <v>16</v>
      </c>
      <c r="B20" s="2"/>
      <c r="C20" s="2">
        <f>+C11/2.2</f>
        <v>35.16273878870134</v>
      </c>
      <c r="D20" s="2">
        <f t="shared" ref="D20:E20" si="0">+D11/2.2</f>
        <v>30.710743061742846</v>
      </c>
      <c r="E20" s="2">
        <f t="shared" si="0"/>
        <v>30.989058752641405</v>
      </c>
    </row>
    <row r="21" spans="1:18" x14ac:dyDescent="0.35">
      <c r="A21" t="s">
        <v>7</v>
      </c>
      <c r="B21" s="2"/>
      <c r="C21" s="2">
        <f t="shared" ref="C21:C25" si="1">+C12/2.2</f>
        <v>38.485035411066136</v>
      </c>
      <c r="D21" s="2">
        <f t="shared" ref="D21:E21" si="2">+D12/2.2</f>
        <v>35.934512093953465</v>
      </c>
      <c r="E21" s="2">
        <f t="shared" si="2"/>
        <v>37.583130884086543</v>
      </c>
      <c r="F21" s="3"/>
      <c r="J21" s="3"/>
      <c r="N21" s="3"/>
      <c r="R21" s="3"/>
    </row>
    <row r="22" spans="1:18" x14ac:dyDescent="0.35">
      <c r="A22" t="s">
        <v>8</v>
      </c>
      <c r="B22" s="2"/>
      <c r="C22" s="2">
        <f t="shared" si="1"/>
        <v>20.245189674700494</v>
      </c>
      <c r="D22" s="2">
        <f t="shared" ref="D22:E22" si="3">+D13/2.2</f>
        <v>18.84901509114912</v>
      </c>
      <c r="E22" s="2">
        <f t="shared" si="3"/>
        <v>20.115429031850717</v>
      </c>
    </row>
    <row r="23" spans="1:18" x14ac:dyDescent="0.35">
      <c r="A23" t="s">
        <v>9</v>
      </c>
      <c r="B23" s="2"/>
      <c r="C23" s="2">
        <f t="shared" si="1"/>
        <v>32.036580000906632</v>
      </c>
      <c r="D23" s="2">
        <f t="shared" ref="D23:E23" si="4">+D14/2.2</f>
        <v>29.858414998123834</v>
      </c>
      <c r="E23" s="2">
        <f t="shared" si="4"/>
        <v>30.89075620316137</v>
      </c>
    </row>
    <row r="24" spans="1:18" x14ac:dyDescent="0.35">
      <c r="A24" t="s">
        <v>10</v>
      </c>
      <c r="B24" s="2"/>
      <c r="C24" s="2">
        <f t="shared" si="1"/>
        <v>41.187273254909414</v>
      </c>
      <c r="D24" s="2">
        <f t="shared" ref="D24:E24" si="5">+D15/2.2</f>
        <v>31.415061719017871</v>
      </c>
      <c r="E24" s="2">
        <f t="shared" si="5"/>
        <v>30.580896610413721</v>
      </c>
    </row>
    <row r="25" spans="1:18" x14ac:dyDescent="0.35">
      <c r="A25" t="s">
        <v>11</v>
      </c>
      <c r="B25" s="2"/>
      <c r="C25" s="2">
        <f t="shared" si="1"/>
        <v>54.473060835131911</v>
      </c>
      <c r="D25" s="2">
        <f t="shared" ref="D25:E25" si="6">+D16/2.2</f>
        <v>48.771696579091618</v>
      </c>
      <c r="E25" s="2">
        <f t="shared" si="6"/>
        <v>44.434788929139188</v>
      </c>
    </row>
    <row r="26" spans="1:18" x14ac:dyDescent="0.35">
      <c r="A26" t="s">
        <v>19</v>
      </c>
      <c r="B26" s="2">
        <f t="shared" ref="B26:E26" si="7">B17/2.2</f>
        <v>73.769535943208211</v>
      </c>
      <c r="C26" s="2">
        <f t="shared" si="7"/>
        <v>126.39730309797876</v>
      </c>
      <c r="D26" s="2">
        <f t="shared" si="7"/>
        <v>124.96798576878696</v>
      </c>
      <c r="E26" s="2">
        <f t="shared" si="7"/>
        <v>123.54600072332337</v>
      </c>
    </row>
    <row r="27" spans="1:18" x14ac:dyDescent="0.35">
      <c r="C27" s="10">
        <f>(+C25-C22)/C25</f>
        <v>0.62834492197942482</v>
      </c>
      <c r="D27" s="10">
        <f t="shared" ref="D27:E27" si="8">(+D25-D22)/D25</f>
        <v>0.61352554015458061</v>
      </c>
      <c r="E27" s="10">
        <f t="shared" si="8"/>
        <v>0.54730449909576284</v>
      </c>
    </row>
    <row r="29" spans="1:18" x14ac:dyDescent="0.35">
      <c r="A29" t="s">
        <v>34</v>
      </c>
    </row>
    <row r="30" spans="1:18" x14ac:dyDescent="0.35">
      <c r="A30" t="s">
        <v>16</v>
      </c>
      <c r="E30" s="10">
        <f>((E2-C2)/C2)</f>
        <v>-0.16151021515591829</v>
      </c>
    </row>
    <row r="31" spans="1:18" x14ac:dyDescent="0.35">
      <c r="A31" t="s">
        <v>7</v>
      </c>
      <c r="E31" s="10">
        <f t="shared" ref="E31:E35" si="9">((E3-C3)/C3)</f>
        <v>-0.16666091935568517</v>
      </c>
    </row>
    <row r="32" spans="1:18" x14ac:dyDescent="0.35">
      <c r="A32" t="s">
        <v>8</v>
      </c>
      <c r="E32" s="10">
        <f t="shared" si="9"/>
        <v>-0.13453908048938842</v>
      </c>
    </row>
    <row r="33" spans="1:6" x14ac:dyDescent="0.35">
      <c r="A33" t="s">
        <v>9</v>
      </c>
      <c r="E33" s="10">
        <f t="shared" si="9"/>
        <v>-0.10322518196814381</v>
      </c>
    </row>
    <row r="34" spans="1:6" x14ac:dyDescent="0.35">
      <c r="A34" t="s">
        <v>10</v>
      </c>
      <c r="E34" s="10">
        <f t="shared" si="9"/>
        <v>-0.20217277478987172</v>
      </c>
    </row>
    <row r="35" spans="1:6" x14ac:dyDescent="0.35">
      <c r="A35" t="s">
        <v>11</v>
      </c>
      <c r="E35" s="10">
        <f t="shared" si="9"/>
        <v>-0.21217742942295137</v>
      </c>
    </row>
    <row r="36" spans="1:6" x14ac:dyDescent="0.35">
      <c r="A36" t="s">
        <v>35</v>
      </c>
      <c r="E36" s="10">
        <f>((E8-C8)/C8)</f>
        <v>-0.10153256704980851</v>
      </c>
      <c r="F36" s="10">
        <f>((E8-B8)/B8)</f>
        <v>-0.22988505747126436</v>
      </c>
    </row>
    <row r="39" spans="1:6" x14ac:dyDescent="0.35">
      <c r="A39" t="s">
        <v>34</v>
      </c>
    </row>
    <row r="40" spans="1:6" x14ac:dyDescent="0.35">
      <c r="A40" t="s">
        <v>16</v>
      </c>
      <c r="E40" s="10">
        <f t="shared" ref="E40:E45" si="10">((E20-C20)/C20)</f>
        <v>-0.1186961021762344</v>
      </c>
    </row>
    <row r="41" spans="1:6" x14ac:dyDescent="0.35">
      <c r="A41" t="s">
        <v>7</v>
      </c>
      <c r="E41" s="10">
        <f t="shared" si="10"/>
        <v>-2.343520065256989E-2</v>
      </c>
    </row>
    <row r="42" spans="1:6" x14ac:dyDescent="0.35">
      <c r="A42" t="s">
        <v>8</v>
      </c>
      <c r="E42" s="10">
        <f t="shared" si="10"/>
        <v>-6.4094555267088463E-3</v>
      </c>
    </row>
    <row r="43" spans="1:6" x14ac:dyDescent="0.35">
      <c r="A43" t="s">
        <v>9</v>
      </c>
      <c r="E43" s="10">
        <f t="shared" si="10"/>
        <v>-3.57661085456948E-2</v>
      </c>
    </row>
    <row r="44" spans="1:6" x14ac:dyDescent="0.35">
      <c r="A44" t="s">
        <v>10</v>
      </c>
      <c r="E44" s="10">
        <f t="shared" si="10"/>
        <v>-0.25751587338284021</v>
      </c>
    </row>
    <row r="45" spans="1:6" x14ac:dyDescent="0.35">
      <c r="A45" t="s">
        <v>11</v>
      </c>
      <c r="E45" s="10">
        <f t="shared" si="10"/>
        <v>-0.18427956410186941</v>
      </c>
    </row>
    <row r="46" spans="1:6" x14ac:dyDescent="0.35">
      <c r="A46" t="s">
        <v>35</v>
      </c>
      <c r="E46" s="10">
        <f>((E26-C26)/C26)</f>
        <v>-2.2558253259922483E-2</v>
      </c>
      <c r="F46" s="10">
        <f>((E26-B26)/B26)</f>
        <v>0.67475637664897048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topLeftCell="A7" workbookViewId="0">
      <selection activeCell="J39" sqref="J39"/>
    </sheetView>
  </sheetViews>
  <sheetFormatPr defaultColWidth="11" defaultRowHeight="15.5" x14ac:dyDescent="0.35"/>
  <cols>
    <col min="1" max="1" width="11.83203125" bestFit="1" customWidth="1"/>
  </cols>
  <sheetData>
    <row r="1" spans="1:5" x14ac:dyDescent="0.3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35">
      <c r="A2" t="s">
        <v>16</v>
      </c>
      <c r="C2">
        <v>10.18</v>
      </c>
      <c r="D2" s="2">
        <v>15.649912949462989</v>
      </c>
      <c r="E2" s="2">
        <v>18.222296025530248</v>
      </c>
    </row>
    <row r="3" spans="1:5" x14ac:dyDescent="0.35">
      <c r="A3" t="s">
        <v>7</v>
      </c>
      <c r="C3" s="2">
        <v>8.1810483775198168</v>
      </c>
      <c r="D3" s="2">
        <v>11.519616537072128</v>
      </c>
      <c r="E3" s="2">
        <v>14.773900143155334</v>
      </c>
    </row>
    <row r="4" spans="1:5" x14ac:dyDescent="0.35">
      <c r="A4" t="s">
        <v>8</v>
      </c>
      <c r="C4" s="2">
        <v>12.435235995036404</v>
      </c>
      <c r="D4" s="2">
        <v>20.748169869983037</v>
      </c>
      <c r="E4" s="2">
        <v>22.678389341871416</v>
      </c>
    </row>
    <row r="5" spans="1:5" x14ac:dyDescent="0.35">
      <c r="A5" t="s">
        <v>9</v>
      </c>
      <c r="C5" s="2">
        <v>10.806884115815762</v>
      </c>
      <c r="D5" s="2">
        <v>14.783947195473898</v>
      </c>
      <c r="E5" s="2">
        <v>17.287140420961943</v>
      </c>
    </row>
    <row r="6" spans="1:5" x14ac:dyDescent="0.35">
      <c r="A6" t="s">
        <v>10</v>
      </c>
      <c r="C6" s="2">
        <v>10.34931304247575</v>
      </c>
      <c r="D6" s="2">
        <v>17.51291573550677</v>
      </c>
      <c r="E6" s="2">
        <v>20.028539657644188</v>
      </c>
    </row>
    <row r="7" spans="1:5" x14ac:dyDescent="0.35">
      <c r="A7" t="s">
        <v>11</v>
      </c>
      <c r="C7" s="2">
        <v>9.3911366599711048</v>
      </c>
      <c r="D7" s="2">
        <v>16.176472548529535</v>
      </c>
      <c r="E7" s="2">
        <v>17.412450078138566</v>
      </c>
    </row>
    <row r="8" spans="1:5" x14ac:dyDescent="0.35">
      <c r="A8" t="s">
        <v>19</v>
      </c>
      <c r="B8">
        <v>7.9</v>
      </c>
      <c r="C8">
        <v>3.5</v>
      </c>
      <c r="D8">
        <v>3.6</v>
      </c>
      <c r="E8">
        <v>3.2</v>
      </c>
    </row>
    <row r="10" spans="1:5" x14ac:dyDescent="0.35">
      <c r="A10" s="1" t="s">
        <v>18</v>
      </c>
    </row>
    <row r="11" spans="1:5" x14ac:dyDescent="0.35">
      <c r="A11" t="s">
        <v>16</v>
      </c>
      <c r="B11" s="2"/>
      <c r="C11" s="2">
        <v>15.473499406903612</v>
      </c>
      <c r="D11" s="2">
        <v>18.735427774771267</v>
      </c>
      <c r="E11" s="2">
        <v>24.409010729588349</v>
      </c>
    </row>
    <row r="12" spans="1:5" x14ac:dyDescent="0.35">
      <c r="A12" t="s">
        <v>7</v>
      </c>
      <c r="B12" s="2"/>
      <c r="C12" s="2">
        <v>14.106774009213405</v>
      </c>
      <c r="D12" s="2">
        <v>15.177913106897911</v>
      </c>
      <c r="E12" s="2">
        <v>22.193593303887059</v>
      </c>
    </row>
    <row r="13" spans="1:5" x14ac:dyDescent="0.35">
      <c r="A13" t="s">
        <v>8</v>
      </c>
      <c r="B13" s="2"/>
      <c r="C13" s="2">
        <v>12.182112079066387</v>
      </c>
      <c r="D13" s="2">
        <v>16.557201390254541</v>
      </c>
      <c r="E13" s="2">
        <v>22.724943581935346</v>
      </c>
    </row>
    <row r="14" spans="1:5" x14ac:dyDescent="0.35">
      <c r="A14" t="s">
        <v>9</v>
      </c>
      <c r="B14" s="2"/>
      <c r="C14" s="2">
        <v>15.314027447289005</v>
      </c>
      <c r="D14" s="2">
        <v>15.96802652933917</v>
      </c>
      <c r="E14" s="2">
        <v>22.120707301612708</v>
      </c>
    </row>
    <row r="15" spans="1:5" x14ac:dyDescent="0.35">
      <c r="A15" t="s">
        <v>10</v>
      </c>
      <c r="B15" s="2"/>
      <c r="C15" s="2">
        <v>16.852532075579653</v>
      </c>
      <c r="D15" s="2">
        <v>23.207421037159623</v>
      </c>
      <c r="E15" s="2">
        <v>27.720878900966763</v>
      </c>
    </row>
    <row r="16" spans="1:5" x14ac:dyDescent="0.35">
      <c r="A16" t="s">
        <v>11</v>
      </c>
      <c r="B16" s="2"/>
      <c r="C16" s="2">
        <v>23.007488226127425</v>
      </c>
      <c r="D16" s="2">
        <v>32.86628397807123</v>
      </c>
      <c r="E16" s="2">
        <v>33.463886304952673</v>
      </c>
    </row>
    <row r="17" spans="1:22" x14ac:dyDescent="0.35">
      <c r="A17" t="s">
        <v>19</v>
      </c>
      <c r="B17" s="2">
        <v>2.9314002788598343</v>
      </c>
      <c r="C17" s="2">
        <v>11.719596685712977</v>
      </c>
      <c r="D17" s="2">
        <v>18.845978499002552</v>
      </c>
      <c r="E17" s="2">
        <v>17.965537845054701</v>
      </c>
    </row>
    <row r="19" spans="1:22" x14ac:dyDescent="0.35">
      <c r="A19" s="1" t="s">
        <v>28</v>
      </c>
      <c r="F19" s="3"/>
      <c r="J19" s="3"/>
      <c r="N19" s="3"/>
      <c r="R19" s="3"/>
      <c r="V19" s="3"/>
    </row>
    <row r="20" spans="1:22" x14ac:dyDescent="0.35">
      <c r="A20" t="s">
        <v>16</v>
      </c>
      <c r="B20" s="2"/>
      <c r="C20" s="2">
        <v>5.8971446601149857</v>
      </c>
      <c r="D20" s="2">
        <v>8.5282102540853995</v>
      </c>
      <c r="E20" s="2">
        <v>11.094941478265339</v>
      </c>
    </row>
    <row r="21" spans="1:22" x14ac:dyDescent="0.35">
      <c r="A21" t="s">
        <v>7</v>
      </c>
      <c r="B21" s="2"/>
      <c r="C21" s="2">
        <v>4.7669371644781613</v>
      </c>
      <c r="D21" s="2">
        <v>7.016084579075998</v>
      </c>
      <c r="E21" s="2">
        <v>10.087996956312301</v>
      </c>
    </row>
    <row r="22" spans="1:22" x14ac:dyDescent="0.35">
      <c r="A22" t="s">
        <v>8</v>
      </c>
      <c r="B22" s="2"/>
      <c r="C22" s="2">
        <v>4.9334973472914232</v>
      </c>
      <c r="D22" s="2">
        <v>7.8742483364153601</v>
      </c>
      <c r="E22" s="2">
        <v>10.329351642938471</v>
      </c>
    </row>
    <row r="23" spans="1:22" x14ac:dyDescent="0.35">
      <c r="A23" t="s">
        <v>9</v>
      </c>
      <c r="B23" s="2"/>
      <c r="C23" s="2">
        <v>5.845916735233633</v>
      </c>
      <c r="D23" s="2">
        <v>7.6195844043167291</v>
      </c>
      <c r="E23" s="2">
        <v>10.054819489998337</v>
      </c>
    </row>
    <row r="24" spans="1:22" x14ac:dyDescent="0.35">
      <c r="A24" t="s">
        <v>10</v>
      </c>
      <c r="B24" s="2"/>
      <c r="C24" s="2">
        <v>6.9962583413990806</v>
      </c>
      <c r="D24" s="2">
        <v>10.026898594405411</v>
      </c>
      <c r="E24" s="2">
        <v>12.600330022308118</v>
      </c>
    </row>
    <row r="25" spans="1:22" x14ac:dyDescent="0.35">
      <c r="A25" t="s">
        <v>11</v>
      </c>
      <c r="B25" s="2"/>
      <c r="C25" s="2">
        <v>7.9231025486434214</v>
      </c>
      <c r="D25" s="2">
        <v>13.730379082316057</v>
      </c>
      <c r="E25" s="2">
        <v>15.210725349721953</v>
      </c>
    </row>
    <row r="26" spans="1:22" x14ac:dyDescent="0.35">
      <c r="A26" t="s">
        <v>19</v>
      </c>
      <c r="B26" s="2">
        <f t="shared" ref="B26:E26" si="0">B17/2.2</f>
        <v>1.3324546722090156</v>
      </c>
      <c r="C26" s="2">
        <f t="shared" si="0"/>
        <v>5.3270894025968074</v>
      </c>
      <c r="D26" s="2">
        <f t="shared" si="0"/>
        <v>8.566353863182977</v>
      </c>
      <c r="E26" s="2">
        <f t="shared" si="0"/>
        <v>8.1661535659339552</v>
      </c>
    </row>
    <row r="27" spans="1:22" x14ac:dyDescent="0.35">
      <c r="C27" s="10">
        <f>(+C25-C21)/C25</f>
        <v>0.3983496824366678</v>
      </c>
      <c r="D27" s="10">
        <f>(+D25-D21)/D25</f>
        <v>0.48901013314976033</v>
      </c>
      <c r="E27" s="10">
        <f>(+E25-E21)/E25</f>
        <v>0.33678396497398422</v>
      </c>
    </row>
    <row r="29" spans="1:22" x14ac:dyDescent="0.35">
      <c r="A29" t="s">
        <v>34</v>
      </c>
    </row>
    <row r="30" spans="1:22" x14ac:dyDescent="0.35">
      <c r="A30" t="s">
        <v>16</v>
      </c>
      <c r="E30" s="10">
        <f>((E2-C2)/C2)</f>
        <v>0.79000943276328572</v>
      </c>
    </row>
    <row r="31" spans="1:22" x14ac:dyDescent="0.35">
      <c r="A31" t="s">
        <v>7</v>
      </c>
      <c r="E31" s="10">
        <f t="shared" ref="E31:E35" si="1">((E3-C3)/C3)</f>
        <v>0.80586881551166423</v>
      </c>
    </row>
    <row r="32" spans="1:22" x14ac:dyDescent="0.35">
      <c r="A32" t="s">
        <v>8</v>
      </c>
      <c r="E32" s="10">
        <f t="shared" si="1"/>
        <v>0.82372006055402769</v>
      </c>
    </row>
    <row r="33" spans="1:6" x14ac:dyDescent="0.35">
      <c r="A33" t="s">
        <v>9</v>
      </c>
      <c r="E33" s="10">
        <f t="shared" si="1"/>
        <v>0.59964150958761497</v>
      </c>
    </row>
    <row r="34" spans="1:6" x14ac:dyDescent="0.35">
      <c r="A34" t="s">
        <v>10</v>
      </c>
      <c r="E34" s="10">
        <f t="shared" si="1"/>
        <v>0.93525305258840508</v>
      </c>
    </row>
    <row r="35" spans="1:6" x14ac:dyDescent="0.35">
      <c r="A35" t="s">
        <v>11</v>
      </c>
      <c r="E35" s="10">
        <f t="shared" si="1"/>
        <v>0.85413658735875975</v>
      </c>
    </row>
    <row r="36" spans="1:6" x14ac:dyDescent="0.35">
      <c r="A36" t="s">
        <v>35</v>
      </c>
      <c r="E36" s="10">
        <f>((E8-C8)/C8)</f>
        <v>-8.571428571428566E-2</v>
      </c>
      <c r="F36" s="10">
        <f>((E8-B8)/B8)</f>
        <v>-0.59493670886075944</v>
      </c>
    </row>
    <row r="39" spans="1:6" x14ac:dyDescent="0.35">
      <c r="A39" t="s">
        <v>34</v>
      </c>
    </row>
    <row r="40" spans="1:6" x14ac:dyDescent="0.35">
      <c r="A40" t="s">
        <v>16</v>
      </c>
      <c r="E40" s="10">
        <f t="shared" ref="E40:E45" si="2">((E20-C20)/C20)</f>
        <v>0.88140907468412066</v>
      </c>
    </row>
    <row r="41" spans="1:6" x14ac:dyDescent="0.35">
      <c r="A41" t="s">
        <v>7</v>
      </c>
      <c r="E41" s="10">
        <f t="shared" si="2"/>
        <v>1.1162429057142058</v>
      </c>
    </row>
    <row r="42" spans="1:6" x14ac:dyDescent="0.35">
      <c r="A42" t="s">
        <v>8</v>
      </c>
      <c r="E42" s="10">
        <f t="shared" si="2"/>
        <v>1.0937178872933755</v>
      </c>
    </row>
    <row r="43" spans="1:6" x14ac:dyDescent="0.35">
      <c r="A43" t="s">
        <v>9</v>
      </c>
      <c r="E43" s="10">
        <f t="shared" si="2"/>
        <v>0.71997309325284031</v>
      </c>
    </row>
    <row r="44" spans="1:6" x14ac:dyDescent="0.35">
      <c r="A44" t="s">
        <v>10</v>
      </c>
      <c r="E44" s="10">
        <f t="shared" si="2"/>
        <v>0.80100982660230924</v>
      </c>
    </row>
    <row r="45" spans="1:6" x14ac:dyDescent="0.35">
      <c r="A45" t="s">
        <v>11</v>
      </c>
      <c r="E45" s="10">
        <f t="shared" si="2"/>
        <v>0.91979407767810661</v>
      </c>
    </row>
    <row r="46" spans="1:6" x14ac:dyDescent="0.35">
      <c r="A46" t="s">
        <v>35</v>
      </c>
      <c r="E46" s="10">
        <f>((E26-C26)/C26)</f>
        <v>0.53294847312928206</v>
      </c>
      <c r="F46" s="10">
        <f>((E26-B26)/B26)</f>
        <v>5.1286539319162454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>
      <selection activeCell="M46" sqref="M46"/>
    </sheetView>
  </sheetViews>
  <sheetFormatPr defaultColWidth="11" defaultRowHeight="15.5" x14ac:dyDescent="0.35"/>
  <cols>
    <col min="1" max="1" width="11.83203125" bestFit="1" customWidth="1"/>
  </cols>
  <sheetData>
    <row r="1" spans="1:15" x14ac:dyDescent="0.35">
      <c r="A1" s="1" t="s">
        <v>17</v>
      </c>
      <c r="B1" s="1">
        <v>1990</v>
      </c>
      <c r="C1" s="1" t="s">
        <v>20</v>
      </c>
      <c r="D1" s="1" t="s">
        <v>21</v>
      </c>
      <c r="E1" s="1" t="s">
        <v>22</v>
      </c>
      <c r="F1" s="1" t="s">
        <v>23</v>
      </c>
      <c r="G1" s="1">
        <v>2004</v>
      </c>
      <c r="H1" s="1" t="s">
        <v>24</v>
      </c>
      <c r="I1" s="1" t="s">
        <v>25</v>
      </c>
      <c r="J1" s="1" t="s">
        <v>26</v>
      </c>
      <c r="K1" s="1" t="s">
        <v>27</v>
      </c>
      <c r="L1" s="1">
        <v>2013</v>
      </c>
      <c r="M1" s="1">
        <v>2017</v>
      </c>
    </row>
    <row r="2" spans="1:15" x14ac:dyDescent="0.35">
      <c r="A2" t="s">
        <v>16</v>
      </c>
      <c r="G2" s="2">
        <v>13.13</v>
      </c>
      <c r="H2" s="2">
        <v>10.95</v>
      </c>
      <c r="I2" s="2">
        <v>12.26</v>
      </c>
      <c r="J2" s="2">
        <v>14.13</v>
      </c>
      <c r="K2" s="2">
        <v>15.29</v>
      </c>
      <c r="L2" s="2">
        <v>16.946248082105747</v>
      </c>
      <c r="M2" s="2">
        <v>14.98057197178928</v>
      </c>
      <c r="N2" s="2"/>
      <c r="O2" s="2"/>
    </row>
    <row r="3" spans="1:15" x14ac:dyDescent="0.35">
      <c r="A3" t="s">
        <v>7</v>
      </c>
      <c r="C3" s="5"/>
      <c r="G3" s="2">
        <v>13.40854051004958</v>
      </c>
      <c r="H3" s="2">
        <v>11.128067542213882</v>
      </c>
      <c r="I3" s="2">
        <v>12.44514641664526</v>
      </c>
      <c r="J3" s="2">
        <v>14.776012953367875</v>
      </c>
      <c r="K3" s="2">
        <v>15.105360510662992</v>
      </c>
      <c r="L3" s="2">
        <v>21.506120658271804</v>
      </c>
      <c r="M3" s="2">
        <v>20.248253744831615</v>
      </c>
    </row>
    <row r="4" spans="1:15" x14ac:dyDescent="0.35">
      <c r="A4" t="s">
        <v>8</v>
      </c>
      <c r="G4" s="2">
        <v>14.418458295333922</v>
      </c>
      <c r="H4" s="2">
        <v>11.922157676348547</v>
      </c>
      <c r="I4" s="2">
        <v>13.323892688058917</v>
      </c>
      <c r="J4" s="2">
        <v>15.567273684210528</v>
      </c>
      <c r="K4" s="2">
        <v>17.715702138624067</v>
      </c>
      <c r="L4" s="2">
        <v>17.333656020350482</v>
      </c>
      <c r="M4" s="2">
        <v>15.045018925775686</v>
      </c>
      <c r="N4" s="2"/>
      <c r="O4" s="2"/>
    </row>
    <row r="5" spans="1:15" x14ac:dyDescent="0.35">
      <c r="A5" t="s">
        <v>9</v>
      </c>
      <c r="G5" s="2">
        <v>12.97543390997936</v>
      </c>
      <c r="H5" s="2">
        <v>10.462670074714904</v>
      </c>
      <c r="I5" s="2">
        <v>11.693990965334381</v>
      </c>
      <c r="J5" s="2">
        <v>13.824993442953698</v>
      </c>
      <c r="K5" s="2">
        <v>16.181905718211603</v>
      </c>
      <c r="L5" s="2">
        <v>17.179489670543187</v>
      </c>
      <c r="M5" s="2">
        <v>13.227203205305983</v>
      </c>
      <c r="N5" s="2"/>
      <c r="O5" s="2"/>
    </row>
    <row r="6" spans="1:15" x14ac:dyDescent="0.35">
      <c r="A6" t="s">
        <v>10</v>
      </c>
      <c r="G6" s="2">
        <v>12.974988169156358</v>
      </c>
      <c r="H6" s="2">
        <v>11.085584829183556</v>
      </c>
      <c r="I6" s="2">
        <v>11.976244609956879</v>
      </c>
      <c r="J6" s="2">
        <v>13.885326413813173</v>
      </c>
      <c r="K6" s="2">
        <v>14.657299502860894</v>
      </c>
      <c r="L6" s="2">
        <v>13.652454975680294</v>
      </c>
      <c r="M6" s="2">
        <v>13.449351190403254</v>
      </c>
      <c r="N6" s="2"/>
      <c r="O6" s="2"/>
    </row>
    <row r="7" spans="1:15" x14ac:dyDescent="0.35">
      <c r="A7" t="s">
        <v>11</v>
      </c>
      <c r="C7" s="5"/>
      <c r="G7" s="2">
        <v>11.255723473235367</v>
      </c>
      <c r="H7" s="2">
        <v>9.3871804966686856</v>
      </c>
      <c r="I7" s="2">
        <v>10.213544461778472</v>
      </c>
      <c r="J7" s="2">
        <v>11.474805274455688</v>
      </c>
      <c r="K7" s="2">
        <v>14.058983713355049</v>
      </c>
      <c r="L7" s="2">
        <v>15.146271765391983</v>
      </c>
      <c r="M7" s="2">
        <v>12.407379753429415</v>
      </c>
      <c r="N7" s="2"/>
      <c r="O7" s="2"/>
    </row>
    <row r="8" spans="1:15" x14ac:dyDescent="0.35">
      <c r="A8" t="s">
        <v>19</v>
      </c>
      <c r="B8">
        <v>7.9</v>
      </c>
      <c r="F8">
        <v>6.8</v>
      </c>
      <c r="G8">
        <v>3.5</v>
      </c>
      <c r="J8">
        <v>3.2</v>
      </c>
      <c r="L8">
        <v>3.6</v>
      </c>
      <c r="M8">
        <v>3.2</v>
      </c>
      <c r="N8" s="2"/>
      <c r="O8" s="2"/>
    </row>
    <row r="9" spans="1:15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5">
      <c r="A10" s="1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5">
      <c r="A11" t="s">
        <v>16</v>
      </c>
      <c r="B11" s="2"/>
      <c r="C11" s="2"/>
      <c r="D11" s="2"/>
      <c r="E11" s="2"/>
      <c r="F11" s="2"/>
      <c r="G11" s="2">
        <v>19.957470256644832</v>
      </c>
      <c r="H11" s="2">
        <v>16.949761608937916</v>
      </c>
      <c r="I11" s="2">
        <v>18.446381986157832</v>
      </c>
      <c r="J11" s="2">
        <v>21.166916550048441</v>
      </c>
      <c r="K11" s="2">
        <v>22.197056965510818</v>
      </c>
      <c r="L11" s="2">
        <v>20.287346518853507</v>
      </c>
      <c r="M11" s="2">
        <v>20.06667773822068</v>
      </c>
      <c r="N11" s="2"/>
      <c r="O11" s="2"/>
    </row>
    <row r="12" spans="1:15" x14ac:dyDescent="0.35">
      <c r="A12" t="s">
        <v>7</v>
      </c>
      <c r="B12" s="2"/>
      <c r="C12" s="2"/>
      <c r="D12" s="2"/>
      <c r="E12" s="2"/>
      <c r="F12" s="2"/>
      <c r="G12" s="2">
        <v>23.120661563181702</v>
      </c>
      <c r="H12" s="2">
        <v>21.048129102854439</v>
      </c>
      <c r="I12" s="2">
        <v>21.491214761669209</v>
      </c>
      <c r="J12" s="2">
        <v>25.3000347547198</v>
      </c>
      <c r="K12" s="2">
        <v>23.093296284754235</v>
      </c>
      <c r="L12" s="2">
        <v>28.33584169813653</v>
      </c>
      <c r="M12" s="2">
        <v>30.417256403001819</v>
      </c>
    </row>
    <row r="13" spans="1:15" x14ac:dyDescent="0.35">
      <c r="A13" t="s">
        <v>8</v>
      </c>
      <c r="B13" s="2"/>
      <c r="C13" s="2"/>
      <c r="D13" s="2"/>
      <c r="E13" s="2"/>
      <c r="F13" s="2"/>
      <c r="G13" s="2">
        <v>14.124965141893002</v>
      </c>
      <c r="H13" s="2">
        <v>11.668560729266749</v>
      </c>
      <c r="I13" s="2">
        <v>12.857858528812129</v>
      </c>
      <c r="J13" s="2">
        <v>15.014869490075693</v>
      </c>
      <c r="K13" s="2">
        <v>17.451285227192841</v>
      </c>
      <c r="L13" s="2">
        <v>13.832392705322286</v>
      </c>
      <c r="M13" s="2">
        <v>15.075903368770222</v>
      </c>
      <c r="N13" s="2"/>
      <c r="O13" s="2"/>
    </row>
    <row r="14" spans="1:15" x14ac:dyDescent="0.35">
      <c r="A14" t="s">
        <v>9</v>
      </c>
      <c r="B14" s="2"/>
      <c r="C14" s="2"/>
      <c r="D14" s="2"/>
      <c r="E14" s="2"/>
      <c r="F14" s="2"/>
      <c r="G14" s="2">
        <v>18.386997483123192</v>
      </c>
      <c r="H14" s="2">
        <v>14.902233131471462</v>
      </c>
      <c r="I14" s="2">
        <v>16.674044983012088</v>
      </c>
      <c r="J14" s="2">
        <v>19.189891146491924</v>
      </c>
      <c r="K14" s="2">
        <v>21.437255297763084</v>
      </c>
      <c r="L14" s="2">
        <v>18.555433348931718</v>
      </c>
      <c r="M14" s="2">
        <v>16.925592284119688</v>
      </c>
      <c r="N14" s="2"/>
      <c r="O14" s="2"/>
    </row>
    <row r="15" spans="1:15" x14ac:dyDescent="0.35">
      <c r="A15" t="s">
        <v>10</v>
      </c>
      <c r="B15" s="2"/>
      <c r="C15" s="2"/>
      <c r="D15" s="2"/>
      <c r="E15" s="2"/>
      <c r="F15" s="2"/>
      <c r="G15" s="2">
        <v>21.128108059302271</v>
      </c>
      <c r="H15" s="2">
        <v>17.796018121629739</v>
      </c>
      <c r="I15" s="2">
        <v>18.932664955015515</v>
      </c>
      <c r="J15" s="2">
        <v>22.17651379124769</v>
      </c>
      <c r="K15" s="2">
        <v>24.208760129553866</v>
      </c>
      <c r="L15" s="2">
        <v>18.091691617581411</v>
      </c>
      <c r="M15" s="2">
        <v>18.614828740319396</v>
      </c>
      <c r="N15" s="2"/>
      <c r="O15" s="2"/>
    </row>
    <row r="16" spans="1:15" x14ac:dyDescent="0.35">
      <c r="A16" t="s">
        <v>11</v>
      </c>
      <c r="B16" s="2"/>
      <c r="C16" s="2"/>
      <c r="D16" s="2"/>
      <c r="E16" s="2"/>
      <c r="F16" s="2"/>
      <c r="G16" s="2">
        <v>27.575567757503549</v>
      </c>
      <c r="H16" s="2">
        <v>23.188111090966384</v>
      </c>
      <c r="I16" s="2">
        <v>24.488244486460584</v>
      </c>
      <c r="J16" s="2">
        <v>27.992988003815984</v>
      </c>
      <c r="K16" s="2">
        <v>32.288319213319689</v>
      </c>
      <c r="L16" s="2">
        <v>30.773190357601543</v>
      </c>
      <c r="M16" s="2">
        <v>23.844958265374654</v>
      </c>
      <c r="N16" s="2"/>
      <c r="O16" s="2"/>
    </row>
    <row r="17" spans="1:30" x14ac:dyDescent="0.35">
      <c r="A17" t="s">
        <v>19</v>
      </c>
      <c r="B17" s="2">
        <v>21.052783820902441</v>
      </c>
      <c r="F17" s="2">
        <v>20.328285325963801</v>
      </c>
      <c r="G17" s="2">
        <v>18.644812909088827</v>
      </c>
      <c r="J17" s="2">
        <v>17.280112241681557</v>
      </c>
      <c r="L17" s="2">
        <v>19.954565469532117</v>
      </c>
      <c r="M17" s="2">
        <v>18.545071323927431</v>
      </c>
      <c r="N17" s="2"/>
      <c r="O17" s="2"/>
    </row>
    <row r="18" spans="1:30" x14ac:dyDescent="0.35">
      <c r="N18" s="2"/>
      <c r="O18" s="2"/>
    </row>
    <row r="19" spans="1:30" x14ac:dyDescent="0.35">
      <c r="N19" s="3"/>
      <c r="R19" s="3"/>
      <c r="V19" s="3"/>
      <c r="Z19" s="3"/>
      <c r="AD19" s="3"/>
    </row>
    <row r="20" spans="1:30" x14ac:dyDescent="0.35">
      <c r="A20" s="1" t="s">
        <v>28</v>
      </c>
      <c r="N20" s="2"/>
      <c r="O20" s="2"/>
    </row>
    <row r="21" spans="1:30" x14ac:dyDescent="0.35">
      <c r="A21" t="s">
        <v>16</v>
      </c>
      <c r="B21" s="2"/>
      <c r="C21" s="2"/>
      <c r="D21" s="2"/>
      <c r="E21" s="2"/>
      <c r="F21" s="2"/>
      <c r="G21" s="2">
        <f t="shared" ref="G21:M21" si="0">G11/2.2</f>
        <v>9.0715773893840144</v>
      </c>
      <c r="H21" s="2">
        <f t="shared" si="0"/>
        <v>7.7044370949717793</v>
      </c>
      <c r="I21" s="2">
        <f t="shared" si="0"/>
        <v>8.3847190846171955</v>
      </c>
      <c r="J21" s="2">
        <f t="shared" si="0"/>
        <v>9.6213257045674716</v>
      </c>
      <c r="K21" s="2">
        <f t="shared" si="0"/>
        <v>10.089571347959462</v>
      </c>
      <c r="L21" s="2">
        <f t="shared" si="0"/>
        <v>9.221521144933412</v>
      </c>
      <c r="M21" s="2">
        <f t="shared" si="0"/>
        <v>9.1212171537366711</v>
      </c>
      <c r="N21" s="2"/>
      <c r="O21" s="2"/>
    </row>
    <row r="22" spans="1:30" x14ac:dyDescent="0.35">
      <c r="A22" t="s">
        <v>7</v>
      </c>
      <c r="B22" s="2"/>
      <c r="C22" s="2"/>
      <c r="D22" s="2"/>
      <c r="E22" s="2"/>
      <c r="F22" s="2"/>
      <c r="G22" s="2">
        <f t="shared" ref="B22:M27" si="1">G12/2.2</f>
        <v>10.509391619628046</v>
      </c>
      <c r="H22" s="2">
        <f t="shared" si="1"/>
        <v>9.5673314103883804</v>
      </c>
      <c r="I22" s="2">
        <f t="shared" si="1"/>
        <v>9.7687339825769115</v>
      </c>
      <c r="J22" s="2">
        <f t="shared" si="1"/>
        <v>11.500015797599907</v>
      </c>
      <c r="K22" s="2">
        <f t="shared" si="1"/>
        <v>10.49695285670647</v>
      </c>
      <c r="L22" s="2">
        <f t="shared" si="1"/>
        <v>12.879928044607512</v>
      </c>
      <c r="M22" s="2">
        <f t="shared" si="1"/>
        <v>13.826025637728097</v>
      </c>
      <c r="N22" s="3"/>
      <c r="R22" s="3"/>
      <c r="V22" s="3"/>
      <c r="Z22" s="3"/>
      <c r="AD22" s="3"/>
    </row>
    <row r="23" spans="1:30" x14ac:dyDescent="0.35">
      <c r="A23" t="s">
        <v>8</v>
      </c>
      <c r="B23" s="2"/>
      <c r="C23" s="2"/>
      <c r="D23" s="2"/>
      <c r="E23" s="2"/>
      <c r="F23" s="2"/>
      <c r="G23" s="2">
        <f t="shared" si="1"/>
        <v>6.4204387008604549</v>
      </c>
      <c r="H23" s="2">
        <f t="shared" si="1"/>
        <v>5.303891240575795</v>
      </c>
      <c r="I23" s="2">
        <f t="shared" si="1"/>
        <v>5.8444811494600577</v>
      </c>
      <c r="J23" s="2">
        <f t="shared" si="1"/>
        <v>6.8249406773071328</v>
      </c>
      <c r="K23" s="2">
        <f t="shared" si="1"/>
        <v>7.9324023759967455</v>
      </c>
      <c r="L23" s="2">
        <f t="shared" si="1"/>
        <v>6.287451229691948</v>
      </c>
      <c r="M23" s="2">
        <f t="shared" si="1"/>
        <v>6.8526833494410093</v>
      </c>
      <c r="N23" s="2"/>
      <c r="O23" s="2"/>
    </row>
    <row r="24" spans="1:30" x14ac:dyDescent="0.35">
      <c r="A24" t="s">
        <v>9</v>
      </c>
      <c r="B24" s="2"/>
      <c r="C24" s="2"/>
      <c r="D24" s="2"/>
      <c r="E24" s="2"/>
      <c r="F24" s="2"/>
      <c r="G24" s="2">
        <f t="shared" si="1"/>
        <v>8.3577261286923594</v>
      </c>
      <c r="H24" s="2">
        <f t="shared" si="1"/>
        <v>6.7737423324870276</v>
      </c>
      <c r="I24" s="2">
        <f t="shared" si="1"/>
        <v>7.5791113559145851</v>
      </c>
      <c r="J24" s="2">
        <f t="shared" si="1"/>
        <v>8.7226777938599653</v>
      </c>
      <c r="K24" s="2">
        <f t="shared" si="1"/>
        <v>9.7442069535286731</v>
      </c>
      <c r="L24" s="2">
        <f t="shared" si="1"/>
        <v>8.434287885878053</v>
      </c>
      <c r="M24" s="2">
        <f t="shared" si="1"/>
        <v>7.6934510382362209</v>
      </c>
    </row>
    <row r="25" spans="1:30" x14ac:dyDescent="0.35">
      <c r="A25" t="s">
        <v>10</v>
      </c>
      <c r="B25" s="2"/>
      <c r="C25" s="2"/>
      <c r="D25" s="2"/>
      <c r="E25" s="2"/>
      <c r="F25" s="2"/>
      <c r="G25" s="2">
        <f t="shared" si="1"/>
        <v>9.6036854815010315</v>
      </c>
      <c r="H25" s="2">
        <f t="shared" si="1"/>
        <v>8.0890991461953359</v>
      </c>
      <c r="I25" s="2">
        <f t="shared" si="1"/>
        <v>8.6057567977343243</v>
      </c>
      <c r="J25" s="2">
        <f t="shared" si="1"/>
        <v>10.080233541476222</v>
      </c>
      <c r="K25" s="2">
        <f t="shared" si="1"/>
        <v>11.003981877069938</v>
      </c>
      <c r="L25" s="2">
        <f t="shared" si="1"/>
        <v>8.2234961898097314</v>
      </c>
      <c r="M25" s="2">
        <f t="shared" si="1"/>
        <v>8.4612857910542711</v>
      </c>
    </row>
    <row r="26" spans="1:30" x14ac:dyDescent="0.35">
      <c r="A26" t="s">
        <v>11</v>
      </c>
      <c r="B26" s="2"/>
      <c r="C26" s="2"/>
      <c r="D26" s="2"/>
      <c r="E26" s="2"/>
      <c r="F26" s="2"/>
      <c r="G26" s="2">
        <f t="shared" si="1"/>
        <v>12.534348980683431</v>
      </c>
      <c r="H26" s="2">
        <f t="shared" si="1"/>
        <v>10.54005049589381</v>
      </c>
      <c r="I26" s="2">
        <f t="shared" si="1"/>
        <v>11.131020221118446</v>
      </c>
      <c r="J26" s="2">
        <f t="shared" si="1"/>
        <v>12.724085456279992</v>
      </c>
      <c r="K26" s="2">
        <f t="shared" si="1"/>
        <v>14.676508733327131</v>
      </c>
      <c r="L26" s="2">
        <f t="shared" si="1"/>
        <v>13.987813798909791</v>
      </c>
      <c r="M26" s="2">
        <f t="shared" si="1"/>
        <v>10.838617393352115</v>
      </c>
    </row>
    <row r="27" spans="1:30" x14ac:dyDescent="0.35">
      <c r="A27" t="s">
        <v>19</v>
      </c>
      <c r="B27" s="2">
        <f t="shared" si="1"/>
        <v>9.5694471913192913</v>
      </c>
      <c r="F27" s="2">
        <f t="shared" si="1"/>
        <v>9.2401296936199095</v>
      </c>
      <c r="G27" s="2">
        <f t="shared" si="1"/>
        <v>8.4749149586767398</v>
      </c>
      <c r="J27" s="2">
        <f t="shared" si="1"/>
        <v>7.8545964734916165</v>
      </c>
      <c r="L27" s="2">
        <f t="shared" si="1"/>
        <v>9.0702570316055073</v>
      </c>
      <c r="M27" s="2">
        <f t="shared" si="1"/>
        <v>8.4295778745124679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opLeftCell="A13" workbookViewId="0">
      <selection activeCell="J53" sqref="J53"/>
    </sheetView>
  </sheetViews>
  <sheetFormatPr defaultColWidth="11" defaultRowHeight="15.5" x14ac:dyDescent="0.35"/>
  <cols>
    <col min="1" max="1" width="11.83203125" bestFit="1" customWidth="1"/>
  </cols>
  <sheetData>
    <row r="1" spans="1:13" x14ac:dyDescent="0.35">
      <c r="A1" s="1" t="s">
        <v>17</v>
      </c>
      <c r="B1" s="1">
        <v>1990</v>
      </c>
      <c r="C1" s="1" t="s">
        <v>20</v>
      </c>
      <c r="D1" s="1" t="s">
        <v>21</v>
      </c>
      <c r="E1" s="1" t="s">
        <v>22</v>
      </c>
      <c r="F1" s="1" t="s">
        <v>23</v>
      </c>
      <c r="G1" s="1">
        <v>2004</v>
      </c>
      <c r="H1" s="1" t="s">
        <v>24</v>
      </c>
      <c r="I1" s="1" t="s">
        <v>25</v>
      </c>
      <c r="J1" s="1" t="s">
        <v>26</v>
      </c>
      <c r="K1" s="1" t="s">
        <v>27</v>
      </c>
      <c r="L1" s="1">
        <v>2013</v>
      </c>
      <c r="M1" s="1">
        <v>2017</v>
      </c>
    </row>
    <row r="2" spans="1:13" x14ac:dyDescent="0.35">
      <c r="A2" t="s">
        <v>16</v>
      </c>
      <c r="G2" s="2">
        <v>10.75</v>
      </c>
      <c r="H2" s="2">
        <v>11.07</v>
      </c>
      <c r="I2" s="2">
        <v>10.93</v>
      </c>
      <c r="J2" s="2">
        <v>11.2</v>
      </c>
      <c r="K2" s="2">
        <v>9.77</v>
      </c>
      <c r="L2" s="2">
        <v>6.918499232842299</v>
      </c>
      <c r="M2" s="2">
        <v>10.706894587289245</v>
      </c>
    </row>
    <row r="3" spans="1:13" x14ac:dyDescent="0.35">
      <c r="A3" t="s">
        <v>7</v>
      </c>
      <c r="G3" s="2">
        <v>7.8583375886945941</v>
      </c>
      <c r="H3" s="2">
        <v>7.8629924953095687</v>
      </c>
      <c r="I3" s="2">
        <v>8.0433174929360405</v>
      </c>
      <c r="J3" s="2">
        <v>7.7114041450777195</v>
      </c>
      <c r="K3" s="2">
        <v>7.4599579283330923</v>
      </c>
      <c r="L3" s="2">
        <v>5.3311596299788109</v>
      </c>
      <c r="M3" s="2">
        <v>6.2903030254560575</v>
      </c>
    </row>
    <row r="4" spans="1:13" x14ac:dyDescent="0.35">
      <c r="A4" t="s">
        <v>8</v>
      </c>
      <c r="G4" s="2">
        <v>14.736914946103129</v>
      </c>
      <c r="H4" s="2">
        <v>15.858630705394193</v>
      </c>
      <c r="I4" s="2">
        <v>15.258916359810625</v>
      </c>
      <c r="J4" s="2">
        <v>15.30403157894737</v>
      </c>
      <c r="K4" s="2">
        <v>13.292476165936616</v>
      </c>
      <c r="L4" s="2">
        <v>7.6298261729790831</v>
      </c>
      <c r="M4" s="2">
        <v>12.266327042830593</v>
      </c>
    </row>
    <row r="5" spans="1:13" x14ac:dyDescent="0.35">
      <c r="A5" t="s">
        <v>9</v>
      </c>
      <c r="G5" s="2">
        <v>11.51895433966998</v>
      </c>
      <c r="H5" s="2">
        <v>12.205429610696029</v>
      </c>
      <c r="I5" s="2">
        <v>11.218136109201609</v>
      </c>
      <c r="J5" s="2">
        <v>11.782671239786138</v>
      </c>
      <c r="K5" s="2">
        <v>10.765867244477329</v>
      </c>
      <c r="L5" s="2">
        <v>6.4223304854701828</v>
      </c>
      <c r="M5" s="2">
        <v>11.243413249620874</v>
      </c>
    </row>
    <row r="6" spans="1:13" x14ac:dyDescent="0.35">
      <c r="A6" t="s">
        <v>10</v>
      </c>
      <c r="G6" s="2">
        <v>10.807403857239324</v>
      </c>
      <c r="H6" s="2">
        <v>10.964638100752749</v>
      </c>
      <c r="I6" s="2">
        <v>10.823104664837318</v>
      </c>
      <c r="J6" s="2">
        <v>11.637353768551749</v>
      </c>
      <c r="K6" s="2">
        <v>9.5617446768595826</v>
      </c>
      <c r="L6" s="2">
        <v>8.4252267648218755</v>
      </c>
      <c r="M6" s="2">
        <v>11.85628836798961</v>
      </c>
    </row>
    <row r="7" spans="1:13" x14ac:dyDescent="0.35">
      <c r="A7" t="s">
        <v>11</v>
      </c>
      <c r="G7" s="2">
        <v>10.157191387391197</v>
      </c>
      <c r="H7" s="2">
        <v>9.6589915202907335</v>
      </c>
      <c r="I7" s="2">
        <v>10.343535101404056</v>
      </c>
      <c r="J7" s="2">
        <v>10.692539098436063</v>
      </c>
      <c r="K7" s="2">
        <v>9.9174788273615651</v>
      </c>
      <c r="L7" s="2">
        <v>6.9060984753811541</v>
      </c>
      <c r="M7" s="2">
        <v>14.461451640909882</v>
      </c>
    </row>
    <row r="8" spans="1:13" x14ac:dyDescent="0.35">
      <c r="A8" t="s">
        <v>19</v>
      </c>
      <c r="B8">
        <v>11.9</v>
      </c>
      <c r="F8">
        <v>12.8</v>
      </c>
      <c r="G8">
        <v>9</v>
      </c>
      <c r="J8">
        <v>8.8000000000000007</v>
      </c>
      <c r="L8">
        <v>9.1</v>
      </c>
      <c r="M8">
        <v>8.9</v>
      </c>
    </row>
    <row r="10" spans="1:13" x14ac:dyDescent="0.35">
      <c r="A10" s="1" t="s">
        <v>18</v>
      </c>
    </row>
    <row r="11" spans="1:13" x14ac:dyDescent="0.35">
      <c r="A11" t="s">
        <v>16</v>
      </c>
      <c r="B11" s="2"/>
      <c r="C11" s="2"/>
      <c r="D11" s="2"/>
      <c r="E11" s="2"/>
      <c r="F11" s="2"/>
      <c r="G11" s="2">
        <v>16.339893774480728</v>
      </c>
      <c r="H11" s="2">
        <v>17.135512421090663</v>
      </c>
      <c r="I11" s="2">
        <v>16.445265506419666</v>
      </c>
      <c r="J11" s="2">
        <v>16.777739940590411</v>
      </c>
      <c r="K11" s="2">
        <v>14.183469362527189</v>
      </c>
      <c r="L11" s="2">
        <v>8.2825408106295644</v>
      </c>
      <c r="M11" s="2">
        <v>14.342029374100774</v>
      </c>
    </row>
    <row r="12" spans="1:13" x14ac:dyDescent="0.35">
      <c r="A12" t="s">
        <v>7</v>
      </c>
      <c r="B12" s="2"/>
      <c r="C12" s="2"/>
      <c r="D12" s="2"/>
      <c r="E12" s="2"/>
      <c r="F12" s="2"/>
      <c r="G12" s="2">
        <v>13.550316210870385</v>
      </c>
      <c r="H12" s="2">
        <v>14.872418822785612</v>
      </c>
      <c r="I12" s="2">
        <v>13.889805539433411</v>
      </c>
      <c r="J12" s="2">
        <v>13.203750801645587</v>
      </c>
      <c r="K12" s="2">
        <v>11.404892891446533</v>
      </c>
      <c r="L12" s="2">
        <v>7.0241815222250716</v>
      </c>
      <c r="M12" s="2">
        <v>9.44939560660697</v>
      </c>
    </row>
    <row r="13" spans="1:13" x14ac:dyDescent="0.35">
      <c r="A13" t="s">
        <v>8</v>
      </c>
      <c r="B13" s="2"/>
      <c r="C13" s="2"/>
      <c r="D13" s="2"/>
      <c r="E13" s="2"/>
      <c r="F13" s="2"/>
      <c r="G13" s="2">
        <v>14.43693948749795</v>
      </c>
      <c r="H13" s="2">
        <v>15.521300799100132</v>
      </c>
      <c r="I13" s="2">
        <v>14.725200243713823</v>
      </c>
      <c r="J13" s="2">
        <v>14.760968522250604</v>
      </c>
      <c r="K13" s="2">
        <v>13.094078413165237</v>
      </c>
      <c r="L13" s="2">
        <v>6.08866079805009</v>
      </c>
      <c r="M13" s="2">
        <v>12.291507381929907</v>
      </c>
    </row>
    <row r="14" spans="1:13" x14ac:dyDescent="0.35">
      <c r="A14" t="s">
        <v>9</v>
      </c>
      <c r="B14" s="2"/>
      <c r="C14" s="2"/>
      <c r="D14" s="2"/>
      <c r="E14" s="2"/>
      <c r="F14" s="2"/>
      <c r="G14" s="2">
        <v>16.323075276028266</v>
      </c>
      <c r="H14" s="2">
        <v>17.384487538025848</v>
      </c>
      <c r="I14" s="2">
        <v>15.99554050151699</v>
      </c>
      <c r="J14" s="2">
        <v>16.355029710458165</v>
      </c>
      <c r="K14" s="2">
        <v>14.262266054482504</v>
      </c>
      <c r="L14" s="2">
        <v>6.9367092709562606</v>
      </c>
      <c r="M14" s="2">
        <v>14.38712519881862</v>
      </c>
    </row>
    <row r="15" spans="1:13" x14ac:dyDescent="0.35">
      <c r="A15" t="s">
        <v>10</v>
      </c>
      <c r="B15" s="2"/>
      <c r="C15" s="2"/>
      <c r="D15" s="2"/>
      <c r="E15" s="2"/>
      <c r="F15" s="2"/>
      <c r="G15" s="2">
        <v>17.598474353839777</v>
      </c>
      <c r="H15" s="2">
        <v>17.601858751233674</v>
      </c>
      <c r="I15" s="2">
        <v>17.10972187575987</v>
      </c>
      <c r="J15" s="2">
        <v>18.586234752478074</v>
      </c>
      <c r="K15" s="2">
        <v>15.792676083131891</v>
      </c>
      <c r="L15" s="2">
        <v>11.164776203904319</v>
      </c>
      <c r="M15" s="2">
        <v>16.409920028220345</v>
      </c>
    </row>
    <row r="16" spans="1:13" x14ac:dyDescent="0.35">
      <c r="A16" t="s">
        <v>11</v>
      </c>
      <c r="B16" s="2"/>
      <c r="C16" s="2"/>
      <c r="D16" s="2"/>
      <c r="E16" s="2"/>
      <c r="F16" s="2"/>
      <c r="G16" s="2">
        <v>24.88425732872307</v>
      </c>
      <c r="H16" s="2">
        <v>23.859535723073332</v>
      </c>
      <c r="I16" s="2">
        <v>24.799913229472878</v>
      </c>
      <c r="J16" s="2">
        <v>26.084635996322152</v>
      </c>
      <c r="K16" s="2">
        <v>22.776804404788109</v>
      </c>
      <c r="L16" s="2">
        <v>14.031352817585338</v>
      </c>
      <c r="M16" s="2">
        <v>27.792549086677038</v>
      </c>
    </row>
    <row r="17" spans="1:30" x14ac:dyDescent="0.35">
      <c r="A17" t="s">
        <v>19</v>
      </c>
      <c r="B17" s="2">
        <v>31.712421198574567</v>
      </c>
      <c r="F17" s="2">
        <v>38.265007672402447</v>
      </c>
      <c r="G17" s="2">
        <v>47.943804623371264</v>
      </c>
      <c r="J17" s="2">
        <v>47.520308664624288</v>
      </c>
      <c r="L17" s="2">
        <v>50.440707159095062</v>
      </c>
      <c r="M17" s="2">
        <v>51.578479619673175</v>
      </c>
    </row>
    <row r="19" spans="1:30" x14ac:dyDescent="0.35">
      <c r="N19" s="3"/>
      <c r="R19" s="3"/>
      <c r="V19" s="3"/>
      <c r="Z19" s="3"/>
      <c r="AD19" s="3"/>
    </row>
    <row r="20" spans="1:30" x14ac:dyDescent="0.35">
      <c r="A20" s="1" t="s">
        <v>28</v>
      </c>
    </row>
    <row r="21" spans="1:30" x14ac:dyDescent="0.35">
      <c r="A21" t="s">
        <v>16</v>
      </c>
      <c r="B21" s="2"/>
      <c r="C21" s="2"/>
      <c r="D21" s="2"/>
      <c r="E21" s="2"/>
      <c r="F21" s="2"/>
      <c r="G21" s="2">
        <f t="shared" ref="G21:M21" si="0">G11/2.2</f>
        <v>7.4272244429457848</v>
      </c>
      <c r="H21" s="2">
        <f t="shared" si="0"/>
        <v>7.7888692823139367</v>
      </c>
      <c r="I21" s="2">
        <f t="shared" si="0"/>
        <v>7.4751206847362113</v>
      </c>
      <c r="J21" s="2">
        <f t="shared" si="0"/>
        <v>7.6262454275410958</v>
      </c>
      <c r="K21" s="2">
        <f t="shared" si="0"/>
        <v>6.4470315284214488</v>
      </c>
      <c r="L21" s="2">
        <f t="shared" si="0"/>
        <v>3.7647912775588925</v>
      </c>
      <c r="M21" s="2">
        <f t="shared" si="0"/>
        <v>6.5191042609548964</v>
      </c>
    </row>
    <row r="22" spans="1:30" x14ac:dyDescent="0.35">
      <c r="A22" t="s">
        <v>7</v>
      </c>
      <c r="B22" s="2"/>
      <c r="C22" s="2"/>
      <c r="D22" s="2"/>
      <c r="E22" s="2"/>
      <c r="F22" s="2"/>
      <c r="G22" s="2">
        <f t="shared" ref="B22:M27" si="1">G12/2.2</f>
        <v>6.1592346413047201</v>
      </c>
      <c r="H22" s="2">
        <f t="shared" si="1"/>
        <v>6.760190373993459</v>
      </c>
      <c r="I22" s="2">
        <f t="shared" si="1"/>
        <v>6.3135479724697321</v>
      </c>
      <c r="J22" s="2">
        <f t="shared" si="1"/>
        <v>6.0017049098389021</v>
      </c>
      <c r="K22" s="2">
        <f t="shared" si="1"/>
        <v>5.1840422233847869</v>
      </c>
      <c r="L22" s="2">
        <f t="shared" si="1"/>
        <v>3.1928097828295776</v>
      </c>
      <c r="M22" s="2">
        <f t="shared" si="1"/>
        <v>4.2951798211849859</v>
      </c>
    </row>
    <row r="23" spans="1:30" x14ac:dyDescent="0.35">
      <c r="A23" t="s">
        <v>8</v>
      </c>
      <c r="B23" s="2"/>
      <c r="C23" s="2"/>
      <c r="D23" s="2"/>
      <c r="E23" s="2"/>
      <c r="F23" s="2"/>
      <c r="G23" s="2">
        <f t="shared" si="1"/>
        <v>6.5622452215899765</v>
      </c>
      <c r="H23" s="2">
        <f t="shared" si="1"/>
        <v>7.0551367268636955</v>
      </c>
      <c r="I23" s="2">
        <f t="shared" si="1"/>
        <v>6.6932728380517377</v>
      </c>
      <c r="J23" s="2">
        <f t="shared" si="1"/>
        <v>6.7095311464775467</v>
      </c>
      <c r="K23" s="2">
        <f t="shared" si="1"/>
        <v>5.9518538241660162</v>
      </c>
      <c r="L23" s="2">
        <f t="shared" si="1"/>
        <v>2.767573090022768</v>
      </c>
      <c r="M23" s="2">
        <f t="shared" si="1"/>
        <v>5.587048809968139</v>
      </c>
    </row>
    <row r="24" spans="1:30" x14ac:dyDescent="0.35">
      <c r="A24" t="s">
        <v>9</v>
      </c>
      <c r="B24" s="2"/>
      <c r="C24" s="2"/>
      <c r="D24" s="2"/>
      <c r="E24" s="2"/>
      <c r="F24" s="2"/>
      <c r="G24" s="2">
        <f t="shared" si="1"/>
        <v>7.419579670921939</v>
      </c>
      <c r="H24" s="2">
        <f t="shared" si="1"/>
        <v>7.9020397900117487</v>
      </c>
      <c r="I24" s="2">
        <f t="shared" si="1"/>
        <v>7.2707002279622674</v>
      </c>
      <c r="J24" s="2">
        <f t="shared" si="1"/>
        <v>7.4341044138446204</v>
      </c>
      <c r="K24" s="2">
        <f t="shared" si="1"/>
        <v>6.4828482065829558</v>
      </c>
      <c r="L24" s="2">
        <f t="shared" si="1"/>
        <v>3.1530496686164819</v>
      </c>
      <c r="M24" s="2">
        <f t="shared" si="1"/>
        <v>6.5396023630993723</v>
      </c>
    </row>
    <row r="25" spans="1:30" x14ac:dyDescent="0.35">
      <c r="A25" t="s">
        <v>10</v>
      </c>
      <c r="B25" s="2"/>
      <c r="C25" s="2"/>
      <c r="D25" s="2"/>
      <c r="E25" s="2"/>
      <c r="F25" s="2"/>
      <c r="G25" s="2">
        <f t="shared" si="1"/>
        <v>7.9993065244726251</v>
      </c>
      <c r="H25" s="2">
        <f t="shared" si="1"/>
        <v>8.000844886924396</v>
      </c>
      <c r="I25" s="2">
        <f t="shared" si="1"/>
        <v>7.7771463071635765</v>
      </c>
      <c r="J25" s="2">
        <f t="shared" si="1"/>
        <v>8.4482885238536696</v>
      </c>
      <c r="K25" s="2">
        <f t="shared" si="1"/>
        <v>7.1784891286963131</v>
      </c>
      <c r="L25" s="2">
        <f t="shared" si="1"/>
        <v>5.0748982745019626</v>
      </c>
      <c r="M25" s="2">
        <f t="shared" si="1"/>
        <v>7.4590545582819745</v>
      </c>
      <c r="N25" s="3"/>
      <c r="R25" s="3"/>
      <c r="V25" s="3"/>
      <c r="Z25" s="3"/>
      <c r="AD25" s="3"/>
    </row>
    <row r="26" spans="1:30" x14ac:dyDescent="0.35">
      <c r="A26" t="s">
        <v>11</v>
      </c>
      <c r="B26" s="2"/>
      <c r="C26" s="2"/>
      <c r="D26" s="2"/>
      <c r="E26" s="2"/>
      <c r="F26" s="2"/>
      <c r="G26" s="2">
        <f t="shared" si="1"/>
        <v>11.311026058510485</v>
      </c>
      <c r="H26" s="2">
        <f t="shared" si="1"/>
        <v>10.845243510487878</v>
      </c>
      <c r="I26" s="2">
        <f t="shared" si="1"/>
        <v>11.27268783157858</v>
      </c>
      <c r="J26" s="2">
        <f t="shared" si="1"/>
        <v>11.856652725600977</v>
      </c>
      <c r="K26" s="2">
        <f t="shared" si="1"/>
        <v>10.353092911267321</v>
      </c>
      <c r="L26" s="2">
        <f t="shared" si="1"/>
        <v>6.3778876443569716</v>
      </c>
      <c r="M26" s="2">
        <f t="shared" si="1"/>
        <v>12.632976857580472</v>
      </c>
    </row>
    <row r="27" spans="1:30" x14ac:dyDescent="0.35">
      <c r="A27" t="s">
        <v>19</v>
      </c>
      <c r="B27" s="2">
        <f t="shared" si="1"/>
        <v>14.414736908442984</v>
      </c>
      <c r="F27" s="2">
        <f t="shared" si="1"/>
        <v>17.393185305637473</v>
      </c>
      <c r="G27" s="2">
        <f t="shared" si="1"/>
        <v>21.792638465168753</v>
      </c>
      <c r="J27" s="2">
        <f t="shared" si="1"/>
        <v>21.600140302101948</v>
      </c>
      <c r="L27" s="2">
        <f t="shared" si="1"/>
        <v>22.927594163225027</v>
      </c>
      <c r="M27" s="2">
        <f t="shared" si="1"/>
        <v>23.444763463487806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19" workbookViewId="0">
      <selection activeCell="G33" sqref="G33"/>
    </sheetView>
  </sheetViews>
  <sheetFormatPr defaultColWidth="11" defaultRowHeight="15.5" x14ac:dyDescent="0.35"/>
  <cols>
    <col min="1" max="1" width="11.83203125" bestFit="1" customWidth="1"/>
  </cols>
  <sheetData>
    <row r="1" spans="1:5" x14ac:dyDescent="0.35">
      <c r="A1" s="1" t="s">
        <v>17</v>
      </c>
      <c r="B1" s="1">
        <v>1990</v>
      </c>
      <c r="C1" s="1">
        <v>2004</v>
      </c>
      <c r="D1" s="1">
        <v>2013</v>
      </c>
      <c r="E1" s="1">
        <v>2017</v>
      </c>
    </row>
    <row r="2" spans="1:5" x14ac:dyDescent="0.35">
      <c r="A2" t="s">
        <v>16</v>
      </c>
      <c r="C2" s="2">
        <v>0.8</v>
      </c>
      <c r="D2" s="2">
        <v>1.5837696459944828</v>
      </c>
      <c r="E2" s="2">
        <v>1.685287206650609</v>
      </c>
    </row>
    <row r="3" spans="1:5" x14ac:dyDescent="0.35">
      <c r="A3" t="s">
        <v>7</v>
      </c>
      <c r="C3" s="2">
        <v>0.48582994388860845</v>
      </c>
      <c r="D3" s="2">
        <v>0.9810462153105135</v>
      </c>
      <c r="E3" s="2">
        <v>0.81907564839769997</v>
      </c>
    </row>
    <row r="4" spans="1:5" x14ac:dyDescent="0.35">
      <c r="A4" t="s">
        <v>8</v>
      </c>
      <c r="C4" s="2">
        <v>0.88696308699747339</v>
      </c>
      <c r="D4" s="2">
        <v>1.6122809496890897</v>
      </c>
      <c r="E4" s="2">
        <v>2.1675684109131859</v>
      </c>
    </row>
    <row r="5" spans="1:5" x14ac:dyDescent="0.35">
      <c r="A5" t="s">
        <v>9</v>
      </c>
      <c r="C5" s="2">
        <v>0.87319633713836098</v>
      </c>
      <c r="D5" s="2">
        <v>1.578572449067063</v>
      </c>
      <c r="E5" s="2">
        <v>1.741894977842555</v>
      </c>
    </row>
    <row r="6" spans="1:5" x14ac:dyDescent="0.35">
      <c r="A6" t="s">
        <v>10</v>
      </c>
      <c r="C6" s="2">
        <v>0.88064572799490537</v>
      </c>
      <c r="D6" s="2">
        <v>1.825445642171684</v>
      </c>
      <c r="E6" s="2">
        <v>2.0780844494002033</v>
      </c>
    </row>
    <row r="7" spans="1:5" x14ac:dyDescent="0.35">
      <c r="A7" t="s">
        <v>11</v>
      </c>
      <c r="C7" s="2">
        <v>0.93743595165098514</v>
      </c>
      <c r="D7" s="2">
        <v>1.8451220528201282</v>
      </c>
      <c r="E7" s="2">
        <v>1.4390171904844591</v>
      </c>
    </row>
    <row r="8" spans="1:5" x14ac:dyDescent="0.35">
      <c r="A8" t="s">
        <v>19</v>
      </c>
      <c r="B8">
        <v>0</v>
      </c>
      <c r="C8">
        <v>0.8</v>
      </c>
      <c r="D8">
        <v>2.1</v>
      </c>
      <c r="E8">
        <v>2.7</v>
      </c>
    </row>
    <row r="10" spans="1:5" x14ac:dyDescent="0.35">
      <c r="A10" s="1" t="s">
        <v>18</v>
      </c>
    </row>
    <row r="11" spans="1:5" x14ac:dyDescent="0.35">
      <c r="A11" t="s">
        <v>16</v>
      </c>
      <c r="B11" s="2"/>
      <c r="C11" s="2">
        <v>1.2159920948450773</v>
      </c>
      <c r="D11" s="2">
        <v>1.8960234418059734</v>
      </c>
      <c r="E11" s="2">
        <v>2.2574648909192918</v>
      </c>
    </row>
    <row r="12" spans="1:5" x14ac:dyDescent="0.35">
      <c r="A12" t="s">
        <v>7</v>
      </c>
      <c r="B12" s="2"/>
      <c r="C12" s="2">
        <v>0.83772799146105859</v>
      </c>
      <c r="D12" s="2">
        <v>1.2925980792776106</v>
      </c>
      <c r="E12" s="2">
        <v>1.2304287730060244</v>
      </c>
    </row>
    <row r="13" spans="1:5" x14ac:dyDescent="0.35">
      <c r="A13" t="s">
        <v>8</v>
      </c>
      <c r="B13" s="2"/>
      <c r="C13" s="2">
        <v>0.86890861903311245</v>
      </c>
      <c r="D13" s="2">
        <v>1.2866127735098851</v>
      </c>
      <c r="E13" s="2">
        <v>2.1720179994018327</v>
      </c>
    </row>
    <row r="14" spans="1:5" x14ac:dyDescent="0.35">
      <c r="A14" t="s">
        <v>9</v>
      </c>
      <c r="B14" s="2"/>
      <c r="C14" s="2">
        <v>1.237373560269706</v>
      </c>
      <c r="D14" s="2">
        <v>1.7050038404428141</v>
      </c>
      <c r="E14" s="2">
        <v>2.2289371183843372</v>
      </c>
    </row>
    <row r="15" spans="1:5" x14ac:dyDescent="0.35">
      <c r="A15" t="s">
        <v>10</v>
      </c>
      <c r="B15" s="2"/>
      <c r="C15" s="2">
        <v>1.4340188877605022</v>
      </c>
      <c r="D15" s="2">
        <v>2.4190081330909012</v>
      </c>
      <c r="E15" s="2">
        <v>2.8762120630107413</v>
      </c>
    </row>
    <row r="16" spans="1:5" x14ac:dyDescent="0.35">
      <c r="A16" t="s">
        <v>11</v>
      </c>
      <c r="B16" s="2"/>
      <c r="C16" s="2">
        <v>2.2966385647746459</v>
      </c>
      <c r="D16" s="2">
        <v>3.7487966044674272</v>
      </c>
      <c r="E16" s="2">
        <v>2.7655561071042718</v>
      </c>
    </row>
    <row r="17" spans="1:22" x14ac:dyDescent="0.35">
      <c r="A17" t="s">
        <v>19</v>
      </c>
      <c r="B17" s="2">
        <v>0</v>
      </c>
      <c r="C17" s="2">
        <v>4.261671522077445</v>
      </c>
      <c r="D17" s="2">
        <v>11.640163190560399</v>
      </c>
      <c r="E17" s="2">
        <v>15.647403929563774</v>
      </c>
    </row>
    <row r="19" spans="1:22" x14ac:dyDescent="0.35">
      <c r="F19" s="3"/>
      <c r="J19" s="3"/>
      <c r="N19" s="3"/>
      <c r="R19" s="3"/>
      <c r="V19" s="3"/>
    </row>
    <row r="20" spans="1:22" x14ac:dyDescent="0.35">
      <c r="A20" s="1" t="s">
        <v>28</v>
      </c>
    </row>
    <row r="21" spans="1:22" x14ac:dyDescent="0.35">
      <c r="A21" t="s">
        <v>16</v>
      </c>
      <c r="B21" s="2"/>
      <c r="C21" s="2">
        <v>0.46342983576542135</v>
      </c>
      <c r="D21" s="2">
        <v>0.86305403606368414</v>
      </c>
      <c r="E21" s="2">
        <v>1.0261145415298278</v>
      </c>
    </row>
    <row r="22" spans="1:22" x14ac:dyDescent="0.35">
      <c r="A22" t="s">
        <v>7</v>
      </c>
      <c r="B22" s="2"/>
      <c r="C22" s="2">
        <v>0.2830836230601837</v>
      </c>
      <c r="D22" s="2">
        <v>0.597511488377234</v>
      </c>
      <c r="E22" s="2">
        <v>0.5592858059118293</v>
      </c>
    </row>
    <row r="23" spans="1:22" x14ac:dyDescent="0.35">
      <c r="A23" t="s">
        <v>8</v>
      </c>
      <c r="B23" s="2"/>
      <c r="C23" s="2">
        <v>0.35188958525548564</v>
      </c>
      <c r="D23" s="2">
        <v>0.61188532123454575</v>
      </c>
      <c r="E23" s="2">
        <v>0.98726483565168677</v>
      </c>
    </row>
    <row r="24" spans="1:22" x14ac:dyDescent="0.35">
      <c r="A24" t="s">
        <v>9</v>
      </c>
      <c r="B24" s="2"/>
      <c r="C24" s="2">
        <v>0.47235012661524489</v>
      </c>
      <c r="D24" s="2">
        <v>0.81358962224092957</v>
      </c>
      <c r="E24" s="2">
        <v>1.0131484529103485</v>
      </c>
    </row>
    <row r="25" spans="1:22" x14ac:dyDescent="0.35">
      <c r="A25" t="s">
        <v>10</v>
      </c>
      <c r="B25" s="2"/>
      <c r="C25" s="2">
        <v>0.59532695503700228</v>
      </c>
      <c r="D25" s="2">
        <v>1.045146257772769</v>
      </c>
      <c r="E25" s="2">
        <v>1.3073619107659353</v>
      </c>
    </row>
    <row r="26" spans="1:22" x14ac:dyDescent="0.35">
      <c r="A26" t="s">
        <v>11</v>
      </c>
      <c r="B26" s="2"/>
      <c r="C26" s="2">
        <v>0.79089480290224468</v>
      </c>
      <c r="D26" s="2">
        <v>1.5661155522230632</v>
      </c>
      <c r="E26" s="2">
        <v>1.2570600438055963</v>
      </c>
    </row>
    <row r="27" spans="1:22" x14ac:dyDescent="0.35">
      <c r="A27" t="s">
        <v>19</v>
      </c>
      <c r="B27" s="2">
        <f>B17/2.2</f>
        <v>0</v>
      </c>
      <c r="C27" s="2">
        <f t="shared" ref="C27:E27" si="0">C17/2.2</f>
        <v>1.9371234191261113</v>
      </c>
      <c r="D27" s="2">
        <f t="shared" si="0"/>
        <v>5.2909832684365448</v>
      </c>
      <c r="E27" s="2">
        <f t="shared" si="0"/>
        <v>7.1124563316198968</v>
      </c>
      <c r="F27" s="3"/>
      <c r="J27" s="3"/>
      <c r="N27" s="3"/>
      <c r="R27" s="3"/>
      <c r="V27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opLeftCell="A2" workbookViewId="0">
      <selection activeCell="K60" sqref="K60"/>
    </sheetView>
  </sheetViews>
  <sheetFormatPr defaultColWidth="11" defaultRowHeight="15.5" x14ac:dyDescent="0.35"/>
  <cols>
    <col min="1" max="1" width="11.83203125" bestFit="1" customWidth="1"/>
  </cols>
  <sheetData>
    <row r="1" spans="1:13" x14ac:dyDescent="0.35">
      <c r="A1" s="1" t="s">
        <v>17</v>
      </c>
      <c r="B1" s="1">
        <v>1990</v>
      </c>
      <c r="C1" s="1" t="s">
        <v>20</v>
      </c>
      <c r="D1" s="1" t="s">
        <v>21</v>
      </c>
      <c r="E1" s="1" t="s">
        <v>22</v>
      </c>
      <c r="F1" s="1" t="s">
        <v>23</v>
      </c>
      <c r="G1" s="1">
        <v>2004</v>
      </c>
      <c r="H1" s="1" t="s">
        <v>24</v>
      </c>
      <c r="I1" s="1" t="s">
        <v>25</v>
      </c>
      <c r="J1" s="1" t="s">
        <v>26</v>
      </c>
      <c r="K1" s="1" t="s">
        <v>27</v>
      </c>
      <c r="L1" s="1">
        <v>2013</v>
      </c>
      <c r="M1" s="1">
        <v>2017</v>
      </c>
    </row>
    <row r="2" spans="1:13" x14ac:dyDescent="0.35">
      <c r="A2" t="s">
        <v>16</v>
      </c>
      <c r="G2" s="2">
        <v>0.01</v>
      </c>
      <c r="H2" s="2">
        <v>0.01</v>
      </c>
      <c r="I2" s="2">
        <v>0</v>
      </c>
      <c r="J2" s="2">
        <v>0.01</v>
      </c>
      <c r="K2" s="2">
        <v>0.04</v>
      </c>
      <c r="L2" s="2">
        <v>4.3542758110804602E-2</v>
      </c>
      <c r="M2" s="2">
        <v>0</v>
      </c>
    </row>
    <row r="3" spans="1:13" x14ac:dyDescent="0.35">
      <c r="A3" t="s">
        <v>7</v>
      </c>
      <c r="G3" s="2">
        <v>6.7112489980108662E-3</v>
      </c>
      <c r="H3" s="2">
        <v>6.1069418386491556E-3</v>
      </c>
      <c r="I3" s="2">
        <v>3.2866683791420498E-3</v>
      </c>
      <c r="J3" s="2">
        <v>3.3704663212435234E-3</v>
      </c>
      <c r="K3" s="2">
        <v>2.0000000000000004E-2</v>
      </c>
      <c r="L3" s="2">
        <v>0</v>
      </c>
      <c r="M3" s="2">
        <v>0</v>
      </c>
    </row>
    <row r="4" spans="1:13" x14ac:dyDescent="0.35">
      <c r="A4" t="s">
        <v>8</v>
      </c>
      <c r="G4" s="2">
        <v>1.5024892729528908E-2</v>
      </c>
      <c r="H4" s="2">
        <v>1.983402489626556E-2</v>
      </c>
      <c r="I4" s="2">
        <v>0</v>
      </c>
      <c r="J4" s="2">
        <v>1.0115789473684212E-2</v>
      </c>
      <c r="K4" s="2">
        <v>4.2507085802628186E-2</v>
      </c>
      <c r="L4" s="2">
        <v>0</v>
      </c>
      <c r="M4" s="2">
        <v>0</v>
      </c>
    </row>
    <row r="5" spans="1:13" x14ac:dyDescent="0.35">
      <c r="A5" t="s">
        <v>9</v>
      </c>
      <c r="G5" s="2">
        <v>2.0000000000000004E-2</v>
      </c>
      <c r="H5" s="2">
        <v>0.19142056626032244</v>
      </c>
      <c r="I5" s="2">
        <v>3.8633015810664835E-3</v>
      </c>
      <c r="J5" s="2">
        <v>4.1783516594371033E-3</v>
      </c>
      <c r="K5" s="2">
        <v>5.3225874643272386E-2</v>
      </c>
      <c r="L5" s="2">
        <v>4.2410778066691433E-2</v>
      </c>
      <c r="M5" s="2">
        <v>0</v>
      </c>
    </row>
    <row r="6" spans="1:13" x14ac:dyDescent="0.35">
      <c r="A6" t="s">
        <v>10</v>
      </c>
      <c r="G6" s="2">
        <v>1.7948789740380236E-2</v>
      </c>
      <c r="H6" s="2">
        <v>1.9122756224667053E-2</v>
      </c>
      <c r="I6" s="2">
        <v>0</v>
      </c>
      <c r="J6" s="2">
        <v>1.2402754874381607E-2</v>
      </c>
      <c r="K6" s="2">
        <v>4.9626676671981992E-2</v>
      </c>
      <c r="L6" s="2">
        <v>0.11083081372420141</v>
      </c>
      <c r="M6" s="2">
        <v>9.6255406746639557E-2</v>
      </c>
    </row>
    <row r="7" spans="1:13" x14ac:dyDescent="0.35">
      <c r="A7" t="s">
        <v>11</v>
      </c>
      <c r="G7" s="2">
        <v>1.7146985234520917E-2</v>
      </c>
      <c r="H7" s="2">
        <v>6.6081162931556636E-3</v>
      </c>
      <c r="I7" s="2">
        <v>0</v>
      </c>
      <c r="J7" s="2">
        <v>1.8460594909536953E-2</v>
      </c>
      <c r="K7" s="2">
        <v>2.396742671009772E-2</v>
      </c>
      <c r="L7" s="2">
        <v>0.21915354494709655</v>
      </c>
      <c r="M7" s="2">
        <v>0</v>
      </c>
    </row>
    <row r="8" spans="1:13" x14ac:dyDescent="0.35">
      <c r="A8" t="s">
        <v>19</v>
      </c>
      <c r="B8">
        <v>12.6</v>
      </c>
      <c r="F8">
        <v>12.7</v>
      </c>
      <c r="G8">
        <v>25.4</v>
      </c>
      <c r="J8">
        <v>24.9</v>
      </c>
      <c r="L8">
        <v>23.5</v>
      </c>
      <c r="M8">
        <v>25.9</v>
      </c>
    </row>
    <row r="10" spans="1:13" x14ac:dyDescent="0.35">
      <c r="A10" s="1" t="s">
        <v>18</v>
      </c>
    </row>
    <row r="11" spans="1:13" x14ac:dyDescent="0.35">
      <c r="A11" t="s">
        <v>16</v>
      </c>
      <c r="B11" s="2"/>
      <c r="C11" s="2"/>
      <c r="D11" s="2"/>
      <c r="E11" s="2"/>
      <c r="F11" s="2"/>
      <c r="G11" s="2">
        <v>1.5199901185563469E-2</v>
      </c>
      <c r="H11" s="2">
        <v>1.5479234346062028E-2</v>
      </c>
      <c r="I11" s="2">
        <v>0</v>
      </c>
      <c r="J11" s="2">
        <v>1.4980124946955725E-2</v>
      </c>
      <c r="K11" s="2">
        <v>5.8069475383939362E-2</v>
      </c>
      <c r="L11" s="2">
        <v>5.2127587056470401E-2</v>
      </c>
      <c r="M11" s="2">
        <v>0</v>
      </c>
    </row>
    <row r="12" spans="1:13" x14ac:dyDescent="0.35">
      <c r="A12" t="s">
        <v>7</v>
      </c>
      <c r="B12" s="2"/>
      <c r="C12" s="2"/>
      <c r="D12" s="2"/>
      <c r="E12" s="2"/>
      <c r="F12" s="2"/>
      <c r="G12" s="2">
        <v>1.157236439215395E-2</v>
      </c>
      <c r="H12" s="2">
        <v>1.1550945369076925E-2</v>
      </c>
      <c r="I12" s="2">
        <v>5.6756661289300786E-3</v>
      </c>
      <c r="J12" s="2">
        <v>5.7710368376225341E-3</v>
      </c>
      <c r="K12" s="2">
        <v>3.05762927914928E-2</v>
      </c>
      <c r="L12" s="2">
        <v>0</v>
      </c>
      <c r="M12" s="2">
        <v>0</v>
      </c>
    </row>
    <row r="13" spans="1:13" x14ac:dyDescent="0.35">
      <c r="A13" t="s">
        <v>8</v>
      </c>
      <c r="B13" s="2"/>
      <c r="C13" s="2"/>
      <c r="D13" s="2"/>
      <c r="E13" s="2"/>
      <c r="F13" s="2"/>
      <c r="G13" s="2">
        <v>1.4719055374592834E-2</v>
      </c>
      <c r="H13" s="2">
        <v>1.9412134136339135E-2</v>
      </c>
      <c r="I13" s="2">
        <v>0</v>
      </c>
      <c r="J13" s="2">
        <v>9.7568310172708745E-3</v>
      </c>
      <c r="K13" s="2">
        <v>4.1872643416211656E-2</v>
      </c>
      <c r="L13" s="2">
        <v>0</v>
      </c>
      <c r="M13" s="2">
        <v>0</v>
      </c>
    </row>
    <row r="14" spans="1:13" x14ac:dyDescent="0.35">
      <c r="A14" t="s">
        <v>9</v>
      </c>
      <c r="B14" s="2"/>
      <c r="C14" s="2"/>
      <c r="D14" s="2"/>
      <c r="E14" s="2"/>
      <c r="F14" s="2"/>
      <c r="G14" s="2">
        <v>2.8341244864238137E-2</v>
      </c>
      <c r="H14" s="2">
        <v>0.27264492564507586</v>
      </c>
      <c r="I14" s="2">
        <v>5.508544049384112E-3</v>
      </c>
      <c r="J14" s="2">
        <v>5.7997939635355848E-3</v>
      </c>
      <c r="K14" s="2">
        <v>7.051188426406603E-2</v>
      </c>
      <c r="L14" s="2">
        <v>4.5807551957854277E-2</v>
      </c>
      <c r="M14" s="2">
        <v>0</v>
      </c>
    </row>
    <row r="15" spans="1:13" x14ac:dyDescent="0.35">
      <c r="A15" t="s">
        <v>10</v>
      </c>
      <c r="B15" s="2"/>
      <c r="C15" s="2"/>
      <c r="D15" s="2"/>
      <c r="E15" s="2"/>
      <c r="F15" s="2"/>
      <c r="G15" s="2">
        <v>2.9227307510763377E-2</v>
      </c>
      <c r="H15" s="2">
        <v>3.0698327743052083E-2</v>
      </c>
      <c r="I15" s="2">
        <v>0</v>
      </c>
      <c r="J15" s="2">
        <v>1.9808671134123833E-2</v>
      </c>
      <c r="K15" s="2">
        <v>8.1966006858524149E-2</v>
      </c>
      <c r="L15" s="2">
        <v>0.14686859668797023</v>
      </c>
      <c r="M15" s="2">
        <v>0.13322411516750318</v>
      </c>
    </row>
    <row r="16" spans="1:13" x14ac:dyDescent="0.35">
      <c r="A16" t="s">
        <v>11</v>
      </c>
      <c r="B16" s="2"/>
      <c r="C16" s="2"/>
      <c r="D16" s="2"/>
      <c r="E16" s="2"/>
      <c r="F16" s="2"/>
      <c r="G16" s="2">
        <v>4.2008659354131325E-2</v>
      </c>
      <c r="H16" s="2">
        <v>1.6323296943325693E-2</v>
      </c>
      <c r="I16" s="2">
        <v>0</v>
      </c>
      <c r="J16" s="2">
        <v>4.503494390413413E-2</v>
      </c>
      <c r="K16" s="2">
        <v>5.5044371635650978E-2</v>
      </c>
      <c r="L16" s="2">
        <v>0.44526163670255864</v>
      </c>
      <c r="M16" s="2">
        <v>0</v>
      </c>
    </row>
    <row r="17" spans="1:34" x14ac:dyDescent="0.35">
      <c r="A17" t="s">
        <v>19</v>
      </c>
      <c r="B17" s="2">
        <v>33.577857739667188</v>
      </c>
      <c r="F17" s="2">
        <v>37.966062299961806</v>
      </c>
      <c r="G17" s="2">
        <v>135.30807082595891</v>
      </c>
      <c r="J17" s="2">
        <v>134.46087338058462</v>
      </c>
      <c r="L17" s="2">
        <v>130.25896903722352</v>
      </c>
      <c r="M17" s="2">
        <v>150.09917102803766</v>
      </c>
    </row>
    <row r="20" spans="1:34" x14ac:dyDescent="0.35">
      <c r="A20" s="1" t="s">
        <v>28</v>
      </c>
    </row>
    <row r="21" spans="1:34" x14ac:dyDescent="0.35">
      <c r="A21" t="s">
        <v>16</v>
      </c>
      <c r="B21" s="2"/>
      <c r="C21" s="2"/>
      <c r="D21" s="2"/>
      <c r="E21" s="2"/>
      <c r="F21" s="2"/>
      <c r="G21" s="2">
        <f t="shared" ref="G21:M21" si="0">G11/2.2</f>
        <v>6.9090459934379404E-3</v>
      </c>
      <c r="H21" s="2">
        <f t="shared" si="0"/>
        <v>7.0360156118463753E-3</v>
      </c>
      <c r="I21" s="2">
        <f t="shared" si="0"/>
        <v>0</v>
      </c>
      <c r="J21" s="2">
        <f t="shared" si="0"/>
        <v>6.8091477031616927E-3</v>
      </c>
      <c r="K21" s="2">
        <f t="shared" si="0"/>
        <v>2.63952160836088E-2</v>
      </c>
      <c r="L21" s="2">
        <f t="shared" si="0"/>
        <v>2.3694357752941091E-2</v>
      </c>
      <c r="M21" s="2">
        <f t="shared" si="0"/>
        <v>0</v>
      </c>
      <c r="N21" s="3"/>
      <c r="R21" s="3"/>
      <c r="V21" s="3"/>
      <c r="Z21" s="3"/>
      <c r="AD21" s="3"/>
      <c r="AH21" s="3"/>
    </row>
    <row r="22" spans="1:34" x14ac:dyDescent="0.35">
      <c r="A22" t="s">
        <v>7</v>
      </c>
      <c r="B22" s="2"/>
      <c r="C22" s="2"/>
      <c r="D22" s="2"/>
      <c r="E22" s="2"/>
      <c r="F22" s="2"/>
      <c r="G22" s="2">
        <f t="shared" ref="B22:M27" si="1">G12/2.2</f>
        <v>5.2601656327972493E-3</v>
      </c>
      <c r="H22" s="2">
        <f t="shared" si="1"/>
        <v>5.2504297132167834E-3</v>
      </c>
      <c r="I22" s="2">
        <f t="shared" si="1"/>
        <v>2.5798482404227629E-3</v>
      </c>
      <c r="J22" s="2">
        <f t="shared" si="1"/>
        <v>2.6231985625556971E-3</v>
      </c>
      <c r="K22" s="2">
        <f t="shared" si="1"/>
        <v>1.3898314905223998E-2</v>
      </c>
      <c r="L22" s="2">
        <f t="shared" si="1"/>
        <v>0</v>
      </c>
      <c r="M22" s="2">
        <f t="shared" si="1"/>
        <v>0</v>
      </c>
    </row>
    <row r="23" spans="1:34" x14ac:dyDescent="0.35">
      <c r="A23" t="s">
        <v>8</v>
      </c>
      <c r="B23" s="2"/>
      <c r="C23" s="2"/>
      <c r="D23" s="2"/>
      <c r="E23" s="2"/>
      <c r="F23" s="2"/>
      <c r="G23" s="2">
        <f t="shared" si="1"/>
        <v>6.6904797157240148E-3</v>
      </c>
      <c r="H23" s="2">
        <f t="shared" si="1"/>
        <v>8.8236973346996067E-3</v>
      </c>
      <c r="I23" s="2">
        <f t="shared" si="1"/>
        <v>0</v>
      </c>
      <c r="J23" s="2">
        <f t="shared" si="1"/>
        <v>4.4349231896685789E-3</v>
      </c>
      <c r="K23" s="2">
        <f t="shared" si="1"/>
        <v>1.9033019734641662E-2</v>
      </c>
      <c r="L23" s="2">
        <f t="shared" si="1"/>
        <v>0</v>
      </c>
      <c r="M23" s="2">
        <f t="shared" si="1"/>
        <v>0</v>
      </c>
    </row>
    <row r="24" spans="1:34" x14ac:dyDescent="0.35">
      <c r="A24" t="s">
        <v>9</v>
      </c>
      <c r="B24" s="2"/>
      <c r="C24" s="2"/>
      <c r="D24" s="2"/>
      <c r="E24" s="2"/>
      <c r="F24" s="2"/>
      <c r="G24" s="2">
        <f t="shared" si="1"/>
        <v>1.2882384029199152E-2</v>
      </c>
      <c r="H24" s="2">
        <f t="shared" si="1"/>
        <v>0.12392951165685266</v>
      </c>
      <c r="I24" s="2">
        <f t="shared" si="1"/>
        <v>2.5038836588109599E-3</v>
      </c>
      <c r="J24" s="2">
        <f t="shared" si="1"/>
        <v>2.6362699834252658E-3</v>
      </c>
      <c r="K24" s="2">
        <f t="shared" si="1"/>
        <v>3.2050856483666373E-2</v>
      </c>
      <c r="L24" s="2">
        <f t="shared" si="1"/>
        <v>2.0821614526297397E-2</v>
      </c>
      <c r="M24" s="2">
        <f t="shared" si="1"/>
        <v>0</v>
      </c>
    </row>
    <row r="25" spans="1:34" x14ac:dyDescent="0.35">
      <c r="A25" t="s">
        <v>10</v>
      </c>
      <c r="B25" s="2"/>
      <c r="C25" s="2"/>
      <c r="D25" s="2"/>
      <c r="E25" s="2"/>
      <c r="F25" s="2"/>
      <c r="G25" s="2">
        <f t="shared" si="1"/>
        <v>1.3285139777619717E-2</v>
      </c>
      <c r="H25" s="2">
        <f t="shared" si="1"/>
        <v>1.3953785337750945E-2</v>
      </c>
      <c r="I25" s="2">
        <f t="shared" si="1"/>
        <v>0</v>
      </c>
      <c r="J25" s="2">
        <f t="shared" si="1"/>
        <v>9.0039414246017423E-3</v>
      </c>
      <c r="K25" s="2">
        <f t="shared" si="1"/>
        <v>3.7257275844783701E-2</v>
      </c>
      <c r="L25" s="2">
        <f t="shared" si="1"/>
        <v>6.6758453039986468E-2</v>
      </c>
      <c r="M25" s="2">
        <f t="shared" si="1"/>
        <v>6.0556415985228713E-2</v>
      </c>
    </row>
    <row r="26" spans="1:34" x14ac:dyDescent="0.35">
      <c r="A26" t="s">
        <v>11</v>
      </c>
      <c r="B26" s="2"/>
      <c r="C26" s="2"/>
      <c r="D26" s="2"/>
      <c r="E26" s="2"/>
      <c r="F26" s="2"/>
      <c r="G26" s="2">
        <f t="shared" si="1"/>
        <v>1.9094845160968783E-2</v>
      </c>
      <c r="H26" s="2">
        <f t="shared" si="1"/>
        <v>7.4196804287844052E-3</v>
      </c>
      <c r="I26" s="2">
        <f t="shared" si="1"/>
        <v>0</v>
      </c>
      <c r="J26" s="2">
        <f t="shared" si="1"/>
        <v>2.0470429047333694E-2</v>
      </c>
      <c r="K26" s="2">
        <f t="shared" si="1"/>
        <v>2.5020168925295898E-2</v>
      </c>
      <c r="L26" s="2">
        <f t="shared" si="1"/>
        <v>0.20239165304661755</v>
      </c>
      <c r="M26" s="2">
        <f t="shared" si="1"/>
        <v>0</v>
      </c>
    </row>
    <row r="27" spans="1:34" x14ac:dyDescent="0.35">
      <c r="A27" t="s">
        <v>19</v>
      </c>
      <c r="B27" s="2">
        <f t="shared" si="1"/>
        <v>15.26266260893963</v>
      </c>
      <c r="F27" s="2">
        <f t="shared" si="1"/>
        <v>17.257301045437185</v>
      </c>
      <c r="G27" s="2">
        <f t="shared" si="1"/>
        <v>61.503668557254045</v>
      </c>
      <c r="J27" s="2">
        <f t="shared" si="1"/>
        <v>61.118578809356642</v>
      </c>
      <c r="L27" s="2">
        <f t="shared" si="1"/>
        <v>59.208622289647053</v>
      </c>
      <c r="M27" s="2">
        <f t="shared" si="1"/>
        <v>68.226895921835293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opLeftCell="A20" workbookViewId="0">
      <selection activeCell="O73" sqref="O73"/>
    </sheetView>
  </sheetViews>
  <sheetFormatPr defaultColWidth="11" defaultRowHeight="15.5" x14ac:dyDescent="0.35"/>
  <cols>
    <col min="1" max="1" width="11.83203125" bestFit="1" customWidth="1"/>
  </cols>
  <sheetData>
    <row r="1" spans="1:13" x14ac:dyDescent="0.35">
      <c r="A1" s="1" t="s">
        <v>17</v>
      </c>
      <c r="B1" s="1">
        <v>1990</v>
      </c>
      <c r="C1" s="1" t="s">
        <v>20</v>
      </c>
      <c r="D1" s="1" t="s">
        <v>21</v>
      </c>
      <c r="E1" s="1" t="s">
        <v>22</v>
      </c>
      <c r="F1" s="1" t="s">
        <v>23</v>
      </c>
      <c r="G1" s="1">
        <v>2004</v>
      </c>
      <c r="H1" s="1" t="s">
        <v>24</v>
      </c>
      <c r="I1" s="1" t="s">
        <v>25</v>
      </c>
      <c r="J1" s="1" t="s">
        <v>26</v>
      </c>
      <c r="K1" s="1" t="s">
        <v>27</v>
      </c>
      <c r="L1" s="1">
        <v>2013</v>
      </c>
      <c r="M1" s="1">
        <v>2017</v>
      </c>
    </row>
    <row r="2" spans="1:13" x14ac:dyDescent="0.35">
      <c r="A2" t="s">
        <v>16</v>
      </c>
      <c r="G2" s="2">
        <v>4.43</v>
      </c>
      <c r="H2" s="2">
        <v>5.88</v>
      </c>
      <c r="I2" s="2">
        <v>4.62</v>
      </c>
      <c r="J2" s="2">
        <v>3.32</v>
      </c>
      <c r="K2" s="2">
        <v>3.8</v>
      </c>
      <c r="L2" s="2">
        <v>2.5014834365485052</v>
      </c>
      <c r="M2" s="2">
        <v>3.508620268704838</v>
      </c>
    </row>
    <row r="3" spans="1:13" x14ac:dyDescent="0.35">
      <c r="A3" t="s">
        <v>7</v>
      </c>
      <c r="G3" s="2">
        <v>4.0112657720511828</v>
      </c>
      <c r="H3" s="2">
        <v>4.8658489681050661</v>
      </c>
      <c r="I3" s="2">
        <v>4.5785486771127673</v>
      </c>
      <c r="J3" s="2">
        <v>2.9519455958549221</v>
      </c>
      <c r="K3" s="2">
        <v>3.4055578122733206</v>
      </c>
      <c r="L3" s="2">
        <v>1.6616565075749796</v>
      </c>
      <c r="M3" s="2">
        <v>2.8278657058997592</v>
      </c>
    </row>
    <row r="4" spans="1:13" x14ac:dyDescent="0.35">
      <c r="A4" t="s">
        <v>8</v>
      </c>
      <c r="G4" s="2">
        <v>6.477941603002078</v>
      </c>
      <c r="H4" s="2">
        <v>8.868817427385892</v>
      </c>
      <c r="I4" s="2">
        <v>7.1340347185691737</v>
      </c>
      <c r="J4" s="2">
        <v>4.9504473684210533</v>
      </c>
      <c r="K4" s="2">
        <v>5.2093764493687189</v>
      </c>
      <c r="L4" s="2">
        <v>3.0100480497456186</v>
      </c>
      <c r="M4" s="2">
        <v>3.6786918829450954</v>
      </c>
    </row>
    <row r="5" spans="1:13" x14ac:dyDescent="0.35">
      <c r="A5" t="s">
        <v>9</v>
      </c>
      <c r="G5" s="2">
        <v>4.5820385216270765</v>
      </c>
      <c r="H5" s="2">
        <v>6.3560057019268577</v>
      </c>
      <c r="I5" s="2">
        <v>4.310849454973976</v>
      </c>
      <c r="J5" s="2">
        <v>3.4277120952284879</v>
      </c>
      <c r="K5" s="2">
        <v>4.1535419088891237</v>
      </c>
      <c r="L5" s="2">
        <v>2.0602694516672857</v>
      </c>
      <c r="M5" s="2">
        <v>3.3902111890670268</v>
      </c>
    </row>
    <row r="6" spans="1:13" x14ac:dyDescent="0.35">
      <c r="A6" t="s">
        <v>10</v>
      </c>
      <c r="G6" s="2">
        <v>4.0428501627770368</v>
      </c>
      <c r="H6" s="2">
        <v>5.4214968152866243</v>
      </c>
      <c r="I6" s="2">
        <v>4.0957114856918846</v>
      </c>
      <c r="J6" s="2">
        <v>2.9850742070035889</v>
      </c>
      <c r="K6" s="2">
        <v>3.5778651158427914</v>
      </c>
      <c r="L6" s="2">
        <v>3.6037840147232814</v>
      </c>
      <c r="M6" s="2">
        <v>3.8823810515739301</v>
      </c>
    </row>
    <row r="7" spans="1:13" x14ac:dyDescent="0.35">
      <c r="A7" t="s">
        <v>11</v>
      </c>
      <c r="G7" s="2">
        <v>3.6752494978327523</v>
      </c>
      <c r="H7" s="2">
        <v>4.7350454270139313</v>
      </c>
      <c r="I7" s="2">
        <v>3.9225429017160689</v>
      </c>
      <c r="J7" s="2">
        <v>2.924645814167433</v>
      </c>
      <c r="K7" s="2">
        <v>3.0978501628664494</v>
      </c>
      <c r="L7" s="2">
        <v>2.2464133966508371</v>
      </c>
      <c r="M7" s="2">
        <v>3.4130578225386357</v>
      </c>
    </row>
    <row r="8" spans="1:13" x14ac:dyDescent="0.35">
      <c r="A8" t="s">
        <v>19</v>
      </c>
      <c r="B8">
        <v>5.6</v>
      </c>
      <c r="F8">
        <v>6.9</v>
      </c>
      <c r="G8">
        <v>6.7</v>
      </c>
      <c r="J8">
        <v>7.4</v>
      </c>
      <c r="L8">
        <v>8.6999999999999993</v>
      </c>
      <c r="M8">
        <v>9.3000000000000007</v>
      </c>
    </row>
    <row r="10" spans="1:13" x14ac:dyDescent="0.35">
      <c r="A10" s="1" t="s">
        <v>18</v>
      </c>
    </row>
    <row r="11" spans="1:13" x14ac:dyDescent="0.35">
      <c r="A11" t="s">
        <v>16</v>
      </c>
      <c r="B11" s="2"/>
      <c r="C11" s="2"/>
      <c r="D11" s="2"/>
      <c r="E11" s="2"/>
      <c r="F11" s="2"/>
      <c r="G11" s="2">
        <v>6.7335562252046159</v>
      </c>
      <c r="H11" s="2">
        <v>9.1017897954844713</v>
      </c>
      <c r="I11" s="2">
        <v>6.951246719090471</v>
      </c>
      <c r="J11" s="2">
        <v>4.9734014823893009</v>
      </c>
      <c r="K11" s="2">
        <v>5.5166001614742388</v>
      </c>
      <c r="L11" s="2">
        <v>2.994672392529143</v>
      </c>
      <c r="M11" s="2">
        <v>4.6998440627283937</v>
      </c>
    </row>
    <row r="12" spans="1:13" x14ac:dyDescent="0.35">
      <c r="A12" t="s">
        <v>7</v>
      </c>
      <c r="B12" s="2"/>
      <c r="C12" s="2"/>
      <c r="D12" s="2"/>
      <c r="E12" s="2"/>
      <c r="F12" s="2"/>
      <c r="G12" s="2">
        <v>6.9167198537424737</v>
      </c>
      <c r="H12" s="2">
        <v>9.203486309473913</v>
      </c>
      <c r="I12" s="2">
        <v>7.9065821825109115</v>
      </c>
      <c r="J12" s="2">
        <v>5.0544302042012559</v>
      </c>
      <c r="K12" s="2">
        <v>5.2064666393212358</v>
      </c>
      <c r="L12" s="2">
        <v>2.1893504878674221</v>
      </c>
      <c r="M12" s="2">
        <v>4.2480658990933646</v>
      </c>
    </row>
    <row r="13" spans="1:13" x14ac:dyDescent="0.35">
      <c r="A13" t="s">
        <v>8</v>
      </c>
      <c r="B13" s="2"/>
      <c r="C13" s="2"/>
      <c r="D13" s="2"/>
      <c r="E13" s="2"/>
      <c r="F13" s="2"/>
      <c r="G13" s="2">
        <v>6.3460806599020456</v>
      </c>
      <c r="H13" s="2">
        <v>8.6801682679914673</v>
      </c>
      <c r="I13" s="2">
        <v>6.8845052492208172</v>
      </c>
      <c r="J13" s="2">
        <v>4.7747809065451232</v>
      </c>
      <c r="K13" s="2">
        <v>5.1316235485552921</v>
      </c>
      <c r="L13" s="2">
        <v>2.4020418218227104</v>
      </c>
      <c r="M13" s="2">
        <v>3.6862435085238867</v>
      </c>
    </row>
    <row r="14" spans="1:13" x14ac:dyDescent="0.35">
      <c r="A14" t="s">
        <v>9</v>
      </c>
      <c r="B14" s="2"/>
      <c r="C14" s="2"/>
      <c r="D14" s="2"/>
      <c r="E14" s="2"/>
      <c r="F14" s="2"/>
      <c r="G14" s="2">
        <v>6.4930337859402325</v>
      </c>
      <c r="H14" s="2">
        <v>9.0530120971684109</v>
      </c>
      <c r="I14" s="2">
        <v>6.1466866136897078</v>
      </c>
      <c r="J14" s="2">
        <v>4.7578627982983805</v>
      </c>
      <c r="K14" s="2">
        <v>5.5024754093459753</v>
      </c>
      <c r="L14" s="2">
        <v>2.2252810312987408</v>
      </c>
      <c r="M14" s="2">
        <v>4.3381304008538288</v>
      </c>
    </row>
    <row r="15" spans="1:13" x14ac:dyDescent="0.35">
      <c r="A15" t="s">
        <v>10</v>
      </c>
      <c r="B15" s="2"/>
      <c r="C15" s="2"/>
      <c r="D15" s="2"/>
      <c r="E15" s="2"/>
      <c r="F15" s="2"/>
      <c r="G15" s="2">
        <v>6.5832641997911701</v>
      </c>
      <c r="H15" s="2">
        <v>8.7032896376568036</v>
      </c>
      <c r="I15" s="2">
        <v>6.474711884771069</v>
      </c>
      <c r="J15" s="2">
        <v>4.7675176907370576</v>
      </c>
      <c r="K15" s="2">
        <v>5.9093885847410332</v>
      </c>
      <c r="L15" s="2">
        <v>4.7755915816520957</v>
      </c>
      <c r="M15" s="2">
        <v>5.3734828808156765</v>
      </c>
    </row>
    <row r="16" spans="1:13" x14ac:dyDescent="0.35">
      <c r="A16" t="s">
        <v>11</v>
      </c>
      <c r="B16" s="2"/>
      <c r="C16" s="2"/>
      <c r="D16" s="2"/>
      <c r="E16" s="2"/>
      <c r="F16" s="2"/>
      <c r="G16" s="2">
        <v>9.0040495214908276</v>
      </c>
      <c r="H16" s="2">
        <v>11.696457676651256</v>
      </c>
      <c r="I16" s="2">
        <v>9.4047849838338582</v>
      </c>
      <c r="J16" s="2">
        <v>7.1347245755578284</v>
      </c>
      <c r="K16" s="2">
        <v>7.1146234303301847</v>
      </c>
      <c r="L16" s="2">
        <v>4.5641137401850536</v>
      </c>
      <c r="M16" s="2">
        <v>6.5593399213278341</v>
      </c>
    </row>
    <row r="17" spans="1:34" x14ac:dyDescent="0.35">
      <c r="A17" t="s">
        <v>19</v>
      </c>
      <c r="B17" s="2">
        <v>14.92349232874097</v>
      </c>
      <c r="F17" s="2">
        <v>20.029339953523156</v>
      </c>
      <c r="G17" s="2">
        <v>36.756916877917966</v>
      </c>
      <c r="J17" s="2">
        <v>39.960259558888609</v>
      </c>
      <c r="L17" s="2">
        <v>48.223533218035932</v>
      </c>
      <c r="M17" s="2">
        <v>53.896613535164107</v>
      </c>
    </row>
    <row r="20" spans="1:34" x14ac:dyDescent="0.35">
      <c r="A20" s="1" t="s">
        <v>28</v>
      </c>
      <c r="N20" s="3"/>
      <c r="R20" s="3"/>
      <c r="V20" s="3"/>
      <c r="Z20" s="3"/>
      <c r="AD20" s="3"/>
      <c r="AH20" s="3"/>
    </row>
    <row r="21" spans="1:34" x14ac:dyDescent="0.35">
      <c r="A21" t="s">
        <v>16</v>
      </c>
      <c r="B21" s="2"/>
      <c r="C21" s="2"/>
      <c r="D21" s="2"/>
      <c r="E21" s="2"/>
      <c r="F21" s="2"/>
      <c r="G21" s="2">
        <f t="shared" ref="G21:M21" si="0">G11/2.2</f>
        <v>3.0607073750930072</v>
      </c>
      <c r="H21" s="2">
        <f t="shared" si="0"/>
        <v>4.1371771797656685</v>
      </c>
      <c r="I21" s="2">
        <f t="shared" si="0"/>
        <v>3.1596575995865774</v>
      </c>
      <c r="J21" s="2">
        <f t="shared" si="0"/>
        <v>2.260637037449682</v>
      </c>
      <c r="K21" s="2">
        <f t="shared" si="0"/>
        <v>2.5075455279428356</v>
      </c>
      <c r="L21" s="2">
        <f t="shared" si="0"/>
        <v>1.361214723876883</v>
      </c>
      <c r="M21" s="2">
        <f t="shared" si="0"/>
        <v>2.1362927557856333</v>
      </c>
    </row>
    <row r="22" spans="1:34" x14ac:dyDescent="0.35">
      <c r="A22" t="s">
        <v>7</v>
      </c>
      <c r="B22" s="2"/>
      <c r="C22" s="2"/>
      <c r="D22" s="2"/>
      <c r="E22" s="2"/>
      <c r="F22" s="2"/>
      <c r="G22" s="2">
        <f t="shared" ref="F22:M27" si="1">G12/2.2</f>
        <v>3.1439635698829425</v>
      </c>
      <c r="H22" s="2">
        <f t="shared" si="1"/>
        <v>4.1834028679426876</v>
      </c>
      <c r="I22" s="2">
        <f t="shared" si="1"/>
        <v>3.5939009920504139</v>
      </c>
      <c r="J22" s="2">
        <f t="shared" si="1"/>
        <v>2.2974682746369344</v>
      </c>
      <c r="K22" s="2">
        <f t="shared" si="1"/>
        <v>2.3665757451460161</v>
      </c>
      <c r="L22" s="2">
        <f t="shared" si="1"/>
        <v>0.99515931266700997</v>
      </c>
      <c r="M22" s="2">
        <f t="shared" si="1"/>
        <v>1.9309390450424384</v>
      </c>
    </row>
    <row r="23" spans="1:34" x14ac:dyDescent="0.35">
      <c r="A23" t="s">
        <v>8</v>
      </c>
      <c r="B23" s="2"/>
      <c r="C23" s="2"/>
      <c r="D23" s="2"/>
      <c r="E23" s="2"/>
      <c r="F23" s="2"/>
      <c r="G23" s="2">
        <f t="shared" si="1"/>
        <v>2.8845821181372933</v>
      </c>
      <c r="H23" s="2">
        <f t="shared" si="1"/>
        <v>3.9455310309052121</v>
      </c>
      <c r="I23" s="2">
        <f t="shared" si="1"/>
        <v>3.1293205678276439</v>
      </c>
      <c r="J23" s="2">
        <f t="shared" si="1"/>
        <v>2.1703549575205106</v>
      </c>
      <c r="K23" s="2">
        <f t="shared" si="1"/>
        <v>2.3325561584342234</v>
      </c>
      <c r="L23" s="2">
        <f t="shared" si="1"/>
        <v>1.0918371917375955</v>
      </c>
      <c r="M23" s="2">
        <f t="shared" si="1"/>
        <v>1.6755652311472211</v>
      </c>
    </row>
    <row r="24" spans="1:34" x14ac:dyDescent="0.35">
      <c r="A24" t="s">
        <v>9</v>
      </c>
      <c r="B24" s="2"/>
      <c r="C24" s="2"/>
      <c r="D24" s="2"/>
      <c r="E24" s="2"/>
      <c r="F24" s="2"/>
      <c r="G24" s="2">
        <f t="shared" si="1"/>
        <v>2.9513789936091963</v>
      </c>
      <c r="H24" s="2">
        <f t="shared" si="1"/>
        <v>4.1150054987129137</v>
      </c>
      <c r="I24" s="2">
        <f t="shared" si="1"/>
        <v>2.7939484607680489</v>
      </c>
      <c r="J24" s="2">
        <f t="shared" si="1"/>
        <v>2.1626649083174456</v>
      </c>
      <c r="K24" s="2">
        <f t="shared" si="1"/>
        <v>2.5011251860663521</v>
      </c>
      <c r="L24" s="2">
        <f t="shared" si="1"/>
        <v>1.0114913778630639</v>
      </c>
      <c r="M24" s="2">
        <f t="shared" si="1"/>
        <v>1.9718774549335585</v>
      </c>
    </row>
    <row r="25" spans="1:34" x14ac:dyDescent="0.35">
      <c r="A25" t="s">
        <v>10</v>
      </c>
      <c r="B25" s="2"/>
      <c r="C25" s="2"/>
      <c r="D25" s="2"/>
      <c r="E25" s="2"/>
      <c r="F25" s="2"/>
      <c r="G25" s="2">
        <f t="shared" si="1"/>
        <v>2.9923928180868953</v>
      </c>
      <c r="H25" s="2">
        <f t="shared" si="1"/>
        <v>3.9560407443894561</v>
      </c>
      <c r="I25" s="2">
        <f t="shared" si="1"/>
        <v>2.9430508567141218</v>
      </c>
      <c r="J25" s="2">
        <f t="shared" si="1"/>
        <v>2.1670534957895713</v>
      </c>
      <c r="K25" s="2">
        <f t="shared" si="1"/>
        <v>2.6860857203368331</v>
      </c>
      <c r="L25" s="2">
        <f t="shared" si="1"/>
        <v>2.1707234462054981</v>
      </c>
      <c r="M25" s="2">
        <f t="shared" si="1"/>
        <v>2.4424922185525801</v>
      </c>
    </row>
    <row r="26" spans="1:34" x14ac:dyDescent="0.35">
      <c r="A26" t="s">
        <v>11</v>
      </c>
      <c r="B26" s="2"/>
      <c r="C26" s="2"/>
      <c r="D26" s="2"/>
      <c r="E26" s="2"/>
      <c r="F26" s="2"/>
      <c r="G26" s="2">
        <f t="shared" si="1"/>
        <v>4.0927497824958303</v>
      </c>
      <c r="H26" s="2">
        <f t="shared" si="1"/>
        <v>5.3165716712051161</v>
      </c>
      <c r="I26" s="2">
        <f t="shared" si="1"/>
        <v>4.2749022653790263</v>
      </c>
      <c r="J26" s="2">
        <f t="shared" si="1"/>
        <v>3.243056625253558</v>
      </c>
      <c r="K26" s="2">
        <f t="shared" si="1"/>
        <v>3.2339197410591747</v>
      </c>
      <c r="L26" s="2">
        <f t="shared" si="1"/>
        <v>2.0745971546295698</v>
      </c>
      <c r="M26" s="2">
        <f t="shared" si="1"/>
        <v>2.9815181460581059</v>
      </c>
    </row>
    <row r="27" spans="1:34" x14ac:dyDescent="0.35">
      <c r="A27" t="s">
        <v>19</v>
      </c>
      <c r="B27" s="2">
        <f t="shared" ref="B27" si="2">B17/2.2</f>
        <v>6.7834056039731676</v>
      </c>
      <c r="F27" s="2">
        <f t="shared" si="1"/>
        <v>9.1042454334196155</v>
      </c>
      <c r="G27" s="2">
        <f t="shared" si="1"/>
        <v>16.707689489962711</v>
      </c>
      <c r="J27" s="2">
        <f t="shared" si="1"/>
        <v>18.163754344949368</v>
      </c>
      <c r="L27" s="2">
        <f t="shared" si="1"/>
        <v>21.919787826379967</v>
      </c>
      <c r="M27" s="2">
        <f t="shared" si="1"/>
        <v>24.498460697801864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workbookViewId="0">
      <selection activeCell="B17" sqref="B17"/>
    </sheetView>
  </sheetViews>
  <sheetFormatPr defaultRowHeight="15.5" x14ac:dyDescent="0.35"/>
  <sheetData>
    <row r="1" spans="1:28" x14ac:dyDescent="0.35">
      <c r="A1" s="1" t="s">
        <v>17</v>
      </c>
      <c r="B1" s="1">
        <v>1990</v>
      </c>
      <c r="C1" s="1" t="s">
        <v>20</v>
      </c>
      <c r="D1" s="1" t="s">
        <v>21</v>
      </c>
      <c r="E1" s="1" t="s">
        <v>22</v>
      </c>
      <c r="F1" s="1" t="s">
        <v>23</v>
      </c>
      <c r="G1" s="1">
        <v>2004</v>
      </c>
      <c r="H1" s="1" t="s">
        <v>24</v>
      </c>
      <c r="I1" s="1" t="s">
        <v>25</v>
      </c>
      <c r="J1" s="1" t="s">
        <v>26</v>
      </c>
      <c r="K1" s="1" t="s">
        <v>27</v>
      </c>
      <c r="L1" s="1">
        <v>2013</v>
      </c>
      <c r="M1" s="1">
        <v>2017</v>
      </c>
    </row>
    <row r="2" spans="1:28" x14ac:dyDescent="0.35">
      <c r="A2" t="s">
        <v>16</v>
      </c>
      <c r="G2" s="2">
        <f>(V11/V21)*100</f>
        <v>18.336008139572137</v>
      </c>
      <c r="H2" s="2">
        <f t="shared" ref="H2:M2" si="0">(W11/W21)*100</f>
        <v>18.34712168217856</v>
      </c>
      <c r="I2" s="2">
        <f t="shared" si="0"/>
        <v>19.105651319148009</v>
      </c>
      <c r="J2" s="2">
        <f t="shared" si="0"/>
        <v>17.252912346378345</v>
      </c>
      <c r="K2" s="2">
        <f t="shared" si="0"/>
        <v>17.30503540639609</v>
      </c>
      <c r="L2" s="2">
        <f t="shared" si="0"/>
        <v>16.457914932811196</v>
      </c>
      <c r="M2" s="2">
        <f t="shared" si="0"/>
        <v>18.714814792970781</v>
      </c>
      <c r="O2" s="9">
        <f>+M2/G2</f>
        <v>1.0206591669525449</v>
      </c>
    </row>
    <row r="3" spans="1:28" x14ac:dyDescent="0.35">
      <c r="A3" t="s">
        <v>7</v>
      </c>
      <c r="G3" s="2">
        <f t="shared" ref="G3:M3" si="1">(V12/V22)*100</f>
        <v>21.82319255366728</v>
      </c>
      <c r="H3" s="2">
        <f t="shared" si="1"/>
        <v>22.377328785095777</v>
      </c>
      <c r="I3" s="2">
        <f t="shared" si="1"/>
        <v>21.650631221845281</v>
      </c>
      <c r="J3" s="2">
        <f t="shared" si="1"/>
        <v>20.860918204663982</v>
      </c>
      <c r="K3" s="2">
        <f t="shared" si="1"/>
        <v>19.886904590173398</v>
      </c>
      <c r="L3" s="2">
        <f t="shared" si="1"/>
        <v>19.78456361176093</v>
      </c>
      <c r="M3" s="2">
        <f t="shared" si="1"/>
        <v>22.837960778812839</v>
      </c>
      <c r="O3" s="9">
        <f t="shared" ref="O3:O8" si="2">+M3/G3</f>
        <v>1.0464995312968099</v>
      </c>
    </row>
    <row r="4" spans="1:28" x14ac:dyDescent="0.35">
      <c r="A4" t="s">
        <v>8</v>
      </c>
      <c r="G4" s="2">
        <f t="shared" ref="G4:M4" si="3">(V13/V23)*100</f>
        <v>13.757051705058288</v>
      </c>
      <c r="H4" s="2">
        <f t="shared" si="3"/>
        <v>13.314917127071823</v>
      </c>
      <c r="I4" s="2">
        <f t="shared" si="3"/>
        <v>13.735052924388569</v>
      </c>
      <c r="J4" s="2">
        <f t="shared" si="3"/>
        <v>12.843478554770677</v>
      </c>
      <c r="K4" s="2">
        <f t="shared" si="3"/>
        <v>12.953938584779706</v>
      </c>
      <c r="L4" s="2">
        <f t="shared" si="3"/>
        <v>11.825866785604983</v>
      </c>
      <c r="M4" s="2">
        <f t="shared" si="3"/>
        <v>15.158036654937245</v>
      </c>
      <c r="O4" s="9">
        <f t="shared" si="2"/>
        <v>1.1018375870001151</v>
      </c>
    </row>
    <row r="5" spans="1:28" x14ac:dyDescent="0.35">
      <c r="A5" t="s">
        <v>9</v>
      </c>
      <c r="G5" s="2">
        <f t="shared" ref="G5:M5" si="4">(V14/V24)*100</f>
        <v>17.10864971000106</v>
      </c>
      <c r="H5" s="2">
        <f t="shared" si="4"/>
        <v>16.793515048455532</v>
      </c>
      <c r="I5" s="2">
        <f t="shared" si="4"/>
        <v>17.752789400278939</v>
      </c>
      <c r="J5" s="2">
        <f t="shared" si="4"/>
        <v>16.258015843078084</v>
      </c>
      <c r="K5" s="2">
        <f t="shared" si="4"/>
        <v>16.137065274863975</v>
      </c>
      <c r="L5" s="2">
        <f t="shared" si="4"/>
        <v>14.695946300608254</v>
      </c>
      <c r="M5" s="2">
        <f t="shared" si="4"/>
        <v>17.633392663125193</v>
      </c>
      <c r="O5" s="9">
        <f t="shared" si="2"/>
        <v>1.0306712079573053</v>
      </c>
    </row>
    <row r="6" spans="1:28" x14ac:dyDescent="0.35">
      <c r="A6" t="s">
        <v>10</v>
      </c>
      <c r="G6" s="2">
        <f t="shared" ref="G6:M6" si="5">(V15/V25)*100</f>
        <v>18.91937761561686</v>
      </c>
      <c r="H6" s="2">
        <f t="shared" si="5"/>
        <v>18.941595832190846</v>
      </c>
      <c r="I6" s="2">
        <f t="shared" si="5"/>
        <v>20.570921699862911</v>
      </c>
      <c r="J6" s="2">
        <f t="shared" si="5"/>
        <v>17.718842921228578</v>
      </c>
      <c r="K6" s="2">
        <f t="shared" si="5"/>
        <v>18.457090424334758</v>
      </c>
      <c r="L6" s="2">
        <f t="shared" si="5"/>
        <v>17.747524836211014</v>
      </c>
      <c r="M6" s="2">
        <f t="shared" si="5"/>
        <v>18.957587070902854</v>
      </c>
      <c r="O6" s="9">
        <f t="shared" si="2"/>
        <v>1.0020195936706953</v>
      </c>
    </row>
    <row r="7" spans="1:28" x14ac:dyDescent="0.35">
      <c r="A7" t="s">
        <v>11</v>
      </c>
      <c r="G7" s="2">
        <f t="shared" ref="G7:M7" si="6">(V16/V26)*100</f>
        <v>21.213771301236896</v>
      </c>
      <c r="H7" s="2">
        <f t="shared" si="6"/>
        <v>21.864653688253213</v>
      </c>
      <c r="I7" s="2">
        <f t="shared" si="6"/>
        <v>23.695105722312583</v>
      </c>
      <c r="J7" s="2">
        <f t="shared" si="6"/>
        <v>18.885735796606244</v>
      </c>
      <c r="K7" s="2">
        <f t="shared" si="6"/>
        <v>20.2787502477046</v>
      </c>
      <c r="L7" s="2">
        <f t="shared" si="6"/>
        <v>21.126221384424891</v>
      </c>
      <c r="M7" s="2">
        <f t="shared" si="6"/>
        <v>20.029519108079498</v>
      </c>
      <c r="O7" s="9">
        <f t="shared" si="2"/>
        <v>0.94417531063473148</v>
      </c>
    </row>
    <row r="8" spans="1:28" x14ac:dyDescent="0.35">
      <c r="A8" t="s">
        <v>19</v>
      </c>
      <c r="B8">
        <v>16.2</v>
      </c>
      <c r="F8">
        <v>19.100000000000001</v>
      </c>
      <c r="G8">
        <v>31.2</v>
      </c>
      <c r="J8">
        <v>31.4</v>
      </c>
      <c r="L8">
        <v>34.299999999999997</v>
      </c>
      <c r="M8">
        <v>35.200000000000003</v>
      </c>
      <c r="O8" s="9">
        <f t="shared" si="2"/>
        <v>1.1282051282051284</v>
      </c>
    </row>
    <row r="9" spans="1:28" x14ac:dyDescent="0.35">
      <c r="Q9" s="1">
        <v>1990</v>
      </c>
      <c r="R9" s="1" t="s">
        <v>20</v>
      </c>
      <c r="S9" s="1" t="s">
        <v>21</v>
      </c>
      <c r="T9" s="1" t="s">
        <v>22</v>
      </c>
      <c r="U9" s="1" t="s">
        <v>23</v>
      </c>
      <c r="V9" s="1">
        <v>2004</v>
      </c>
      <c r="W9" s="1" t="s">
        <v>24</v>
      </c>
      <c r="X9" s="1" t="s">
        <v>25</v>
      </c>
      <c r="Y9" s="1" t="s">
        <v>26</v>
      </c>
      <c r="Z9" s="1" t="s">
        <v>27</v>
      </c>
      <c r="AA9" s="1">
        <v>2013</v>
      </c>
      <c r="AB9" s="1">
        <v>2017</v>
      </c>
    </row>
    <row r="10" spans="1:28" x14ac:dyDescent="0.35">
      <c r="A10" s="1" t="s">
        <v>18</v>
      </c>
      <c r="P10" s="1" t="s">
        <v>31</v>
      </c>
    </row>
    <row r="11" spans="1:28" x14ac:dyDescent="0.35">
      <c r="A11" t="s">
        <v>16</v>
      </c>
      <c r="B11" s="2"/>
      <c r="C11" s="2"/>
      <c r="D11" s="2"/>
      <c r="E11" s="2"/>
      <c r="F11" s="2"/>
      <c r="G11" s="2">
        <v>151.99901185563468</v>
      </c>
      <c r="H11" s="2">
        <v>154.79234346062029</v>
      </c>
      <c r="I11" s="2">
        <v>150.45988569459894</v>
      </c>
      <c r="J11" s="2">
        <v>149.80124946955723</v>
      </c>
      <c r="K11" s="2">
        <v>145.17368845984842</v>
      </c>
      <c r="L11" s="2">
        <v>119.7158593486883</v>
      </c>
      <c r="M11" s="2">
        <v>133.95134562291287</v>
      </c>
      <c r="O11" s="9">
        <f>+M11/G11</f>
        <v>0.88126458183910372</v>
      </c>
      <c r="P11" t="s">
        <v>16</v>
      </c>
      <c r="Q11" s="2"/>
      <c r="R11" s="2"/>
      <c r="S11" s="2"/>
      <c r="T11" s="2"/>
      <c r="U11" s="2"/>
      <c r="V11" s="7">
        <v>615906</v>
      </c>
      <c r="W11" s="7">
        <v>627224.68999999994</v>
      </c>
      <c r="X11" s="7">
        <v>609669.39999999991</v>
      </c>
      <c r="Y11" s="7">
        <v>607000.57999999996</v>
      </c>
      <c r="Z11" s="7">
        <v>588249.5199999999</v>
      </c>
      <c r="AA11" s="7">
        <v>503156</v>
      </c>
      <c r="AB11" s="7">
        <v>577511</v>
      </c>
    </row>
    <row r="12" spans="1:28" x14ac:dyDescent="0.35">
      <c r="A12" t="s">
        <v>7</v>
      </c>
      <c r="B12" s="2"/>
      <c r="C12" s="2"/>
      <c r="D12" s="2"/>
      <c r="E12" s="2"/>
      <c r="F12" s="2"/>
      <c r="G12" s="2">
        <v>172.43235045494308</v>
      </c>
      <c r="H12" s="2">
        <v>189.14451249517666</v>
      </c>
      <c r="I12" s="2">
        <v>172.68752043708321</v>
      </c>
      <c r="J12" s="2">
        <v>171.22369095482688</v>
      </c>
      <c r="K12" s="2">
        <v>152.88146395746398</v>
      </c>
      <c r="L12" s="2">
        <v>131.75710370265145</v>
      </c>
      <c r="M12" s="2">
        <v>150.22162793058561</v>
      </c>
      <c r="O12" s="9">
        <f t="shared" ref="O12:O17" si="7">+M12/G12</f>
        <v>0.87119167333880787</v>
      </c>
      <c r="P12" t="s">
        <v>7</v>
      </c>
      <c r="Q12" s="2"/>
      <c r="R12" s="2"/>
      <c r="S12" s="2"/>
      <c r="T12" s="2"/>
      <c r="U12" s="2"/>
      <c r="V12" s="7">
        <v>134732</v>
      </c>
      <c r="W12" s="7">
        <v>147790.24</v>
      </c>
      <c r="X12" s="7">
        <v>134931.37999999998</v>
      </c>
      <c r="Y12" s="7">
        <v>133787.59999999998</v>
      </c>
      <c r="Z12" s="7">
        <v>119455.68999999999</v>
      </c>
      <c r="AA12" s="7">
        <v>107129</v>
      </c>
      <c r="AB12" s="7">
        <v>125039</v>
      </c>
    </row>
    <row r="13" spans="1:28" x14ac:dyDescent="0.35">
      <c r="A13" t="s">
        <v>8</v>
      </c>
      <c r="B13" s="2"/>
      <c r="C13" s="2"/>
      <c r="D13" s="2"/>
      <c r="E13" s="2"/>
      <c r="F13" s="2"/>
      <c r="G13" s="2">
        <v>97.96446230637639</v>
      </c>
      <c r="H13" s="2">
        <v>97.872893867316563</v>
      </c>
      <c r="I13" s="2">
        <v>96.502267241581322</v>
      </c>
      <c r="J13" s="2">
        <v>96.451503292480041</v>
      </c>
      <c r="K13" s="2">
        <v>98.507443231082902</v>
      </c>
      <c r="L13" s="2">
        <v>79.800779991724994</v>
      </c>
      <c r="M13" s="2">
        <v>100.20528018706327</v>
      </c>
      <c r="O13" s="9">
        <f t="shared" si="7"/>
        <v>1.0228737832876467</v>
      </c>
      <c r="P13" t="s">
        <v>8</v>
      </c>
      <c r="Q13" s="2"/>
      <c r="R13" s="2"/>
      <c r="S13" s="2"/>
      <c r="T13" s="2"/>
      <c r="U13" s="2"/>
      <c r="V13" s="7">
        <v>66887</v>
      </c>
      <c r="W13" s="7">
        <v>66824.479999999996</v>
      </c>
      <c r="X13" s="7">
        <v>65888.659999999989</v>
      </c>
      <c r="Y13" s="7">
        <v>65854</v>
      </c>
      <c r="Z13" s="7">
        <v>67257.73</v>
      </c>
      <c r="AA13" s="7">
        <v>56608</v>
      </c>
      <c r="AB13" s="7">
        <v>73709</v>
      </c>
    </row>
    <row r="14" spans="1:28" x14ac:dyDescent="0.35">
      <c r="A14" t="s">
        <v>9</v>
      </c>
      <c r="B14" s="2"/>
      <c r="C14" s="2"/>
      <c r="D14" s="2"/>
      <c r="E14" s="2"/>
      <c r="F14" s="2"/>
      <c r="G14" s="2">
        <v>141.70622432119066</v>
      </c>
      <c r="H14" s="2">
        <v>142.4324099398454</v>
      </c>
      <c r="I14" s="2">
        <v>142.58643633675243</v>
      </c>
      <c r="J14" s="2">
        <v>138.80578841267084</v>
      </c>
      <c r="K14" s="2">
        <v>132.47670373976382</v>
      </c>
      <c r="L14" s="2">
        <v>108.00922323523842</v>
      </c>
      <c r="M14" s="2">
        <v>127.96047676450699</v>
      </c>
      <c r="O14" s="9">
        <f t="shared" si="7"/>
        <v>0.902998279556672</v>
      </c>
      <c r="P14" t="s">
        <v>9</v>
      </c>
      <c r="Q14" s="2"/>
      <c r="R14" s="2"/>
      <c r="S14" s="2"/>
      <c r="T14" s="2"/>
      <c r="U14" s="2"/>
      <c r="V14" s="7">
        <v>175382</v>
      </c>
      <c r="W14" s="7">
        <v>176280.75999999998</v>
      </c>
      <c r="X14" s="7">
        <v>176471.38999999998</v>
      </c>
      <c r="Y14" s="7">
        <v>171792.28999999998</v>
      </c>
      <c r="Z14" s="7">
        <v>163959.12999999998</v>
      </c>
      <c r="AA14" s="7">
        <v>139988</v>
      </c>
      <c r="AB14" s="7">
        <v>169469</v>
      </c>
    </row>
    <row r="15" spans="1:28" x14ac:dyDescent="0.35">
      <c r="A15" t="s">
        <v>10</v>
      </c>
      <c r="B15" s="2"/>
      <c r="C15" s="2"/>
      <c r="D15" s="2"/>
      <c r="E15" s="2"/>
      <c r="F15" s="2"/>
      <c r="G15" s="2">
        <v>162.83720481169453</v>
      </c>
      <c r="H15" s="2">
        <v>160.53296597199378</v>
      </c>
      <c r="I15" s="2">
        <v>158.08515583653966</v>
      </c>
      <c r="J15" s="2">
        <v>159.7118651037718</v>
      </c>
      <c r="K15" s="2">
        <v>165.1652142663024</v>
      </c>
      <c r="L15" s="2">
        <v>132.51603209685675</v>
      </c>
      <c r="M15" s="2">
        <v>138.40689024167909</v>
      </c>
      <c r="O15" s="9">
        <f t="shared" si="7"/>
        <v>0.84997092895160697</v>
      </c>
      <c r="P15" t="s">
        <v>10</v>
      </c>
      <c r="Q15" s="2"/>
      <c r="R15" s="2"/>
      <c r="S15" s="2"/>
      <c r="T15" s="2"/>
      <c r="U15" s="2"/>
      <c r="V15" s="7">
        <v>182151</v>
      </c>
      <c r="W15" s="7">
        <v>179573.46</v>
      </c>
      <c r="X15" s="7">
        <v>176835.31999999998</v>
      </c>
      <c r="Y15" s="7">
        <v>178654.96999999997</v>
      </c>
      <c r="Z15" s="7">
        <v>184755.12999999998</v>
      </c>
      <c r="AA15" s="7">
        <v>152140</v>
      </c>
      <c r="AB15" s="7">
        <v>163222</v>
      </c>
    </row>
    <row r="16" spans="1:28" x14ac:dyDescent="0.35">
      <c r="A16" t="s">
        <v>11</v>
      </c>
      <c r="B16" s="2"/>
      <c r="C16" s="2"/>
      <c r="D16" s="2"/>
      <c r="E16" s="2"/>
      <c r="F16" s="2"/>
      <c r="G16" s="2">
        <v>244.99151763167103</v>
      </c>
      <c r="H16" s="2">
        <v>247.01891158048318</v>
      </c>
      <c r="I16" s="2">
        <v>239.76245051951804</v>
      </c>
      <c r="J16" s="2">
        <v>243.95174762687935</v>
      </c>
      <c r="K16" s="2">
        <v>229.66325213570056</v>
      </c>
      <c r="L16" s="2">
        <v>203.17336724352072</v>
      </c>
      <c r="M16" s="2">
        <v>192.18367406529873</v>
      </c>
      <c r="O16" s="9">
        <f t="shared" si="7"/>
        <v>0.78445031861974301</v>
      </c>
      <c r="P16" t="s">
        <v>11</v>
      </c>
      <c r="Q16" s="2"/>
      <c r="R16" s="2"/>
      <c r="S16" s="2"/>
      <c r="T16" s="2"/>
      <c r="U16" s="2"/>
      <c r="V16" s="7">
        <v>56754</v>
      </c>
      <c r="W16" s="7">
        <v>57223.659999999996</v>
      </c>
      <c r="X16" s="7">
        <v>55542.649999999994</v>
      </c>
      <c r="Y16" s="7">
        <v>56513.13</v>
      </c>
      <c r="Z16" s="7">
        <v>53203.099999999991</v>
      </c>
      <c r="AA16" s="7">
        <v>48012</v>
      </c>
      <c r="AB16" s="7">
        <v>46072</v>
      </c>
    </row>
    <row r="17" spans="1:28" x14ac:dyDescent="0.35">
      <c r="A17" t="s">
        <v>19</v>
      </c>
      <c r="B17" s="2">
        <v>251.56744211306213</v>
      </c>
      <c r="F17" s="2">
        <v>278.91603248712096</v>
      </c>
      <c r="G17" s="2">
        <v>495.95202338176273</v>
      </c>
      <c r="J17" s="2">
        <v>500.0432479936602</v>
      </c>
      <c r="L17" s="2">
        <v>506.06995204674502</v>
      </c>
      <c r="M17" s="2">
        <v>525.636865337568</v>
      </c>
      <c r="O17" s="9">
        <f t="shared" si="7"/>
        <v>1.0598542612113817</v>
      </c>
      <c r="P17" t="s">
        <v>19</v>
      </c>
      <c r="Q17" s="2"/>
      <c r="R17" s="2"/>
      <c r="S17" s="2"/>
      <c r="T17" s="2"/>
      <c r="U17" s="2"/>
      <c r="V17" s="2"/>
      <c r="X17" s="2"/>
      <c r="Y17" s="2"/>
      <c r="Z17" s="2"/>
      <c r="AA17" s="2"/>
      <c r="AB17" s="2"/>
    </row>
    <row r="20" spans="1:28" x14ac:dyDescent="0.35">
      <c r="A20" s="1" t="s">
        <v>28</v>
      </c>
      <c r="P20" t="s">
        <v>32</v>
      </c>
    </row>
    <row r="21" spans="1:28" x14ac:dyDescent="0.35">
      <c r="A21" t="s">
        <v>16</v>
      </c>
      <c r="B21" s="2"/>
      <c r="C21" s="2"/>
      <c r="D21" s="2"/>
      <c r="E21" s="2"/>
      <c r="F21" s="2"/>
      <c r="G21" s="2">
        <f t="shared" ref="G21:M21" si="8">G11/2.2</f>
        <v>69.090459934379396</v>
      </c>
      <c r="H21" s="2">
        <f t="shared" si="8"/>
        <v>70.360156118463763</v>
      </c>
      <c r="I21" s="2">
        <f t="shared" si="8"/>
        <v>68.390857133908597</v>
      </c>
      <c r="J21" s="2">
        <f t="shared" si="8"/>
        <v>68.091477031616918</v>
      </c>
      <c r="K21" s="2">
        <f t="shared" si="8"/>
        <v>65.988040209022003</v>
      </c>
      <c r="L21" s="2">
        <f t="shared" si="8"/>
        <v>54.416299703949221</v>
      </c>
      <c r="M21" s="2">
        <f t="shared" si="8"/>
        <v>60.886975283142206</v>
      </c>
      <c r="P21" t="s">
        <v>16</v>
      </c>
      <c r="Q21" s="7">
        <v>3600000</v>
      </c>
      <c r="R21" s="7">
        <v>3600000</v>
      </c>
      <c r="S21" s="7">
        <v>3700000</v>
      </c>
      <c r="T21" s="7">
        <v>3400000</v>
      </c>
      <c r="U21" s="7">
        <v>3600000</v>
      </c>
      <c r="V21" s="7">
        <v>3358997.1999999993</v>
      </c>
      <c r="W21" s="7">
        <v>3418654.4399999995</v>
      </c>
      <c r="X21" s="7">
        <v>3191042.2199999997</v>
      </c>
      <c r="Y21" s="7">
        <v>3518249.9499999997</v>
      </c>
      <c r="Z21" s="7">
        <v>3399296.8299999996</v>
      </c>
      <c r="AA21" s="7">
        <v>3057228.1</v>
      </c>
      <c r="AB21" s="7">
        <v>3085849.4</v>
      </c>
    </row>
    <row r="22" spans="1:28" x14ac:dyDescent="0.35">
      <c r="A22" t="s">
        <v>7</v>
      </c>
      <c r="B22" s="2"/>
      <c r="C22" s="2"/>
      <c r="D22" s="2"/>
      <c r="E22" s="2"/>
      <c r="F22" s="2"/>
      <c r="G22" s="2">
        <f t="shared" ref="B22:M27" si="9">G12/2.2</f>
        <v>78.378341115883217</v>
      </c>
      <c r="H22" s="2">
        <f t="shared" si="9"/>
        <v>85.97477840689848</v>
      </c>
      <c r="I22" s="2">
        <f t="shared" si="9"/>
        <v>78.494327471401448</v>
      </c>
      <c r="J22" s="2">
        <f t="shared" si="9"/>
        <v>77.828950434012214</v>
      </c>
      <c r="K22" s="2">
        <f t="shared" si="9"/>
        <v>69.49157452611999</v>
      </c>
      <c r="L22" s="2">
        <f t="shared" si="9"/>
        <v>59.88959259211429</v>
      </c>
      <c r="M22" s="2">
        <f t="shared" si="9"/>
        <v>68.282558150266183</v>
      </c>
      <c r="P22" t="s">
        <v>7</v>
      </c>
      <c r="Q22" s="7">
        <v>760000</v>
      </c>
      <c r="R22" s="7">
        <v>720000</v>
      </c>
      <c r="S22" s="7">
        <v>780000</v>
      </c>
      <c r="T22" s="7">
        <v>780000</v>
      </c>
      <c r="U22" s="7">
        <v>740000</v>
      </c>
      <c r="V22" s="7">
        <v>617379.88</v>
      </c>
      <c r="W22" s="7">
        <v>660446.29999999993</v>
      </c>
      <c r="X22" s="7">
        <v>623221.46</v>
      </c>
      <c r="Y22" s="7">
        <v>641331.30999999994</v>
      </c>
      <c r="Z22" s="7">
        <v>600675.12999999989</v>
      </c>
      <c r="AA22" s="7">
        <v>541477.69999999995</v>
      </c>
      <c r="AB22" s="7">
        <v>547505.1</v>
      </c>
    </row>
    <row r="23" spans="1:28" x14ac:dyDescent="0.35">
      <c r="A23" t="s">
        <v>8</v>
      </c>
      <c r="B23" s="2"/>
      <c r="C23" s="2"/>
      <c r="D23" s="2"/>
      <c r="E23" s="2"/>
      <c r="F23" s="2"/>
      <c r="G23" s="2">
        <f t="shared" si="9"/>
        <v>44.529301048352899</v>
      </c>
      <c r="H23" s="2">
        <f t="shared" si="9"/>
        <v>44.487679030598436</v>
      </c>
      <c r="I23" s="2">
        <f t="shared" si="9"/>
        <v>43.864666927991507</v>
      </c>
      <c r="J23" s="2">
        <f t="shared" si="9"/>
        <v>43.841592405672742</v>
      </c>
      <c r="K23" s="2">
        <f t="shared" si="9"/>
        <v>44.776110559583131</v>
      </c>
      <c r="L23" s="2">
        <f t="shared" si="9"/>
        <v>36.273081814420451</v>
      </c>
      <c r="M23" s="2">
        <f t="shared" si="9"/>
        <v>45.5478546304833</v>
      </c>
      <c r="P23" t="s">
        <v>8</v>
      </c>
      <c r="Q23" s="8">
        <v>490000</v>
      </c>
      <c r="R23" s="8">
        <v>480000</v>
      </c>
      <c r="S23" s="8">
        <v>500000</v>
      </c>
      <c r="T23" s="8">
        <v>460000</v>
      </c>
      <c r="U23" s="8">
        <v>500000</v>
      </c>
      <c r="V23" s="8">
        <v>486201.56000000006</v>
      </c>
      <c r="W23" s="8">
        <v>501876.79999999993</v>
      </c>
      <c r="X23" s="8">
        <v>479711.73</v>
      </c>
      <c r="Y23" s="8">
        <v>512742.70999999996</v>
      </c>
      <c r="Z23" s="8">
        <v>519206.79999999993</v>
      </c>
      <c r="AA23" s="8">
        <v>478679.5</v>
      </c>
      <c r="AB23" s="8">
        <v>486270.1</v>
      </c>
    </row>
    <row r="24" spans="1:28" x14ac:dyDescent="0.35">
      <c r="A24" t="s">
        <v>9</v>
      </c>
      <c r="B24" s="2"/>
      <c r="C24" s="2"/>
      <c r="D24" s="2"/>
      <c r="E24" s="2"/>
      <c r="F24" s="2"/>
      <c r="G24" s="2">
        <f t="shared" si="9"/>
        <v>64.411920145995751</v>
      </c>
      <c r="H24" s="2">
        <f t="shared" si="9"/>
        <v>64.742004518111543</v>
      </c>
      <c r="I24" s="2">
        <f t="shared" si="9"/>
        <v>64.81201651670564</v>
      </c>
      <c r="J24" s="2">
        <f t="shared" si="9"/>
        <v>63.093540187577645</v>
      </c>
      <c r="K24" s="2">
        <f t="shared" si="9"/>
        <v>60.216683518074461</v>
      </c>
      <c r="L24" s="2">
        <f t="shared" si="9"/>
        <v>49.095101470562916</v>
      </c>
      <c r="M24" s="2">
        <f t="shared" si="9"/>
        <v>58.163853074775901</v>
      </c>
      <c r="P24" t="s">
        <v>9</v>
      </c>
      <c r="Q24" s="7">
        <v>1200000</v>
      </c>
      <c r="R24" s="7">
        <v>1200000</v>
      </c>
      <c r="S24" s="7">
        <v>1200000</v>
      </c>
      <c r="T24" s="7">
        <v>1140000</v>
      </c>
      <c r="U24" s="7">
        <v>1160000</v>
      </c>
      <c r="V24" s="7">
        <v>1025107.2</v>
      </c>
      <c r="W24" s="7">
        <v>1049695.43</v>
      </c>
      <c r="X24" s="7">
        <v>994048.79999999993</v>
      </c>
      <c r="Y24" s="7">
        <v>1056662.0899999999</v>
      </c>
      <c r="Z24" s="7">
        <v>1016040.57</v>
      </c>
      <c r="AA24" s="7">
        <v>952562</v>
      </c>
      <c r="AB24" s="7">
        <v>961068.6</v>
      </c>
    </row>
    <row r="25" spans="1:28" x14ac:dyDescent="0.35">
      <c r="A25" t="s">
        <v>10</v>
      </c>
      <c r="B25" s="2"/>
      <c r="C25" s="2"/>
      <c r="D25" s="2"/>
      <c r="E25" s="2"/>
      <c r="F25" s="2"/>
      <c r="G25" s="2">
        <f t="shared" si="9"/>
        <v>74.016911278042969</v>
      </c>
      <c r="H25" s="2">
        <f t="shared" si="9"/>
        <v>72.969529987269894</v>
      </c>
      <c r="I25" s="2">
        <f t="shared" si="9"/>
        <v>71.856889016608932</v>
      </c>
      <c r="J25" s="2">
        <f t="shared" si="9"/>
        <v>72.596302319896267</v>
      </c>
      <c r="K25" s="2">
        <f t="shared" si="9"/>
        <v>75.075097393773817</v>
      </c>
      <c r="L25" s="2">
        <f t="shared" si="9"/>
        <v>60.234560044025791</v>
      </c>
      <c r="M25" s="2">
        <f t="shared" si="9"/>
        <v>62.912222837126855</v>
      </c>
      <c r="P25" t="s">
        <v>10</v>
      </c>
      <c r="Q25" s="7">
        <v>940000</v>
      </c>
      <c r="R25" s="7">
        <v>940000</v>
      </c>
      <c r="S25" s="7">
        <v>980000</v>
      </c>
      <c r="T25" s="7">
        <v>860000</v>
      </c>
      <c r="U25" s="7">
        <v>980000</v>
      </c>
      <c r="V25" s="7">
        <v>962774.8</v>
      </c>
      <c r="W25" s="7">
        <v>948037.64999999991</v>
      </c>
      <c r="X25" s="7">
        <v>859637.32</v>
      </c>
      <c r="Y25" s="7">
        <v>1008276.7299999999</v>
      </c>
      <c r="Z25" s="7">
        <v>1000998.1299999999</v>
      </c>
      <c r="AA25" s="7">
        <v>857246.3</v>
      </c>
      <c r="AB25" s="7">
        <v>860985.1</v>
      </c>
    </row>
    <row r="26" spans="1:28" x14ac:dyDescent="0.35">
      <c r="A26" t="s">
        <v>11</v>
      </c>
      <c r="B26" s="2"/>
      <c r="C26" s="2"/>
      <c r="D26" s="2"/>
      <c r="E26" s="2"/>
      <c r="F26" s="2"/>
      <c r="G26" s="2">
        <f t="shared" si="9"/>
        <v>111.35978074166864</v>
      </c>
      <c r="H26" s="2">
        <f t="shared" si="9"/>
        <v>112.28132344567416</v>
      </c>
      <c r="I26" s="2">
        <f t="shared" si="9"/>
        <v>108.98293205432637</v>
      </c>
      <c r="J26" s="2">
        <f t="shared" si="9"/>
        <v>110.88715801221788</v>
      </c>
      <c r="K26" s="2">
        <f t="shared" si="9"/>
        <v>104.39238733440934</v>
      </c>
      <c r="L26" s="2">
        <f t="shared" si="9"/>
        <v>92.351530565236686</v>
      </c>
      <c r="M26" s="2">
        <f t="shared" si="9"/>
        <v>87.356215484226695</v>
      </c>
      <c r="P26" t="s">
        <v>11</v>
      </c>
      <c r="Q26" s="7">
        <v>220000</v>
      </c>
      <c r="R26" s="7">
        <v>240000</v>
      </c>
      <c r="S26" s="7">
        <v>240000</v>
      </c>
      <c r="T26" s="7">
        <v>240000</v>
      </c>
      <c r="U26" s="7">
        <v>180000</v>
      </c>
      <c r="V26" s="7">
        <v>267533.76</v>
      </c>
      <c r="W26" s="7">
        <v>261717.65999999997</v>
      </c>
      <c r="X26" s="7">
        <v>234405.58</v>
      </c>
      <c r="Y26" s="7">
        <v>299237.11</v>
      </c>
      <c r="Z26" s="7">
        <v>262358.87</v>
      </c>
      <c r="AA26" s="7">
        <v>227262.6</v>
      </c>
      <c r="AB26" s="7">
        <v>230020.5</v>
      </c>
    </row>
    <row r="27" spans="1:28" x14ac:dyDescent="0.35">
      <c r="A27" t="s">
        <v>19</v>
      </c>
      <c r="B27" s="2">
        <f t="shared" si="9"/>
        <v>114.34883732411915</v>
      </c>
      <c r="F27" s="2">
        <f t="shared" si="9"/>
        <v>126.78001476687315</v>
      </c>
      <c r="G27" s="2">
        <f t="shared" si="9"/>
        <v>225.43273790080121</v>
      </c>
      <c r="J27" s="2">
        <f t="shared" si="9"/>
        <v>227.2923854516637</v>
      </c>
      <c r="L27" s="2">
        <f t="shared" si="9"/>
        <v>230.03179638488407</v>
      </c>
      <c r="M27" s="2">
        <f t="shared" si="9"/>
        <v>238.92584788071269</v>
      </c>
      <c r="P27" t="s">
        <v>19</v>
      </c>
    </row>
    <row r="65" spans="1:5" x14ac:dyDescent="0.35">
      <c r="A65" s="1" t="s">
        <v>28</v>
      </c>
      <c r="B65">
        <v>1990</v>
      </c>
      <c r="C65">
        <v>2004</v>
      </c>
      <c r="D65">
        <v>2013</v>
      </c>
      <c r="E65">
        <v>2017</v>
      </c>
    </row>
    <row r="66" spans="1:5" x14ac:dyDescent="0.35">
      <c r="A66" t="s">
        <v>16</v>
      </c>
      <c r="B66" s="2"/>
      <c r="C66" s="2">
        <v>57.928729470677666</v>
      </c>
      <c r="D66" s="2">
        <v>54.493659368105533</v>
      </c>
      <c r="E66" s="2">
        <v>60.886627364196187</v>
      </c>
    </row>
    <row r="67" spans="1:5" x14ac:dyDescent="0.35">
      <c r="A67" t="s">
        <v>7</v>
      </c>
      <c r="B67" s="2"/>
      <c r="C67" s="2">
        <v>58.268047620607227</v>
      </c>
      <c r="D67" s="2">
        <v>60.905539316322027</v>
      </c>
      <c r="E67" s="2">
        <v>68.282558150266198</v>
      </c>
    </row>
    <row r="68" spans="1:5" x14ac:dyDescent="0.35">
      <c r="A68" t="s">
        <v>8</v>
      </c>
      <c r="B68" s="2"/>
      <c r="C68" s="2">
        <v>39.673532124847945</v>
      </c>
      <c r="D68" s="2">
        <v>37.951532042386333</v>
      </c>
      <c r="E68" s="2">
        <v>45.5471131006083</v>
      </c>
    </row>
    <row r="69" spans="1:5" x14ac:dyDescent="0.35">
      <c r="A69" t="s">
        <v>9</v>
      </c>
      <c r="B69" s="2"/>
      <c r="C69" s="2">
        <v>54.09437792229302</v>
      </c>
      <c r="D69" s="2">
        <v>51.539580759930374</v>
      </c>
      <c r="E69" s="2">
        <v>58.16357850489905</v>
      </c>
    </row>
    <row r="70" spans="1:5" x14ac:dyDescent="0.35">
      <c r="A70" t="s">
        <v>10</v>
      </c>
      <c r="B70" s="2"/>
      <c r="C70" s="2">
        <v>67.601185824459762</v>
      </c>
      <c r="D70" s="2">
        <v>57.254307311467592</v>
      </c>
      <c r="E70" s="2">
        <v>62.911875941484389</v>
      </c>
    </row>
    <row r="71" spans="1:5" x14ac:dyDescent="0.35">
      <c r="A71" t="s">
        <v>11</v>
      </c>
      <c r="B71" s="2"/>
      <c r="C71" s="2">
        <v>84.367876174296896</v>
      </c>
      <c r="D71" s="2">
        <v>84.878696768562008</v>
      </c>
      <c r="E71" s="2">
        <v>87.355457052072808</v>
      </c>
    </row>
    <row r="72" spans="1:5" x14ac:dyDescent="0.35">
      <c r="A72" t="s">
        <v>19</v>
      </c>
      <c r="B72" s="2">
        <v>121.1322429280923</v>
      </c>
      <c r="C72" s="2">
        <v>242.14042739076396</v>
      </c>
      <c r="D72" s="2">
        <v>251.95158421126402</v>
      </c>
      <c r="E72" s="2">
        <v>263.42430857851463</v>
      </c>
    </row>
    <row r="75" spans="1:5" x14ac:dyDescent="0.35">
      <c r="A75" t="s">
        <v>34</v>
      </c>
    </row>
    <row r="76" spans="1:5" x14ac:dyDescent="0.35">
      <c r="A76" t="s">
        <v>16</v>
      </c>
      <c r="E76" s="10">
        <f t="shared" ref="E76:E81" si="10">((E66-C66)/C66)</f>
        <v>5.1060983393667346E-2</v>
      </c>
    </row>
    <row r="77" spans="1:5" x14ac:dyDescent="0.35">
      <c r="A77" t="s">
        <v>7</v>
      </c>
      <c r="E77" s="10">
        <f t="shared" si="10"/>
        <v>0.17186967709755926</v>
      </c>
    </row>
    <row r="78" spans="1:5" x14ac:dyDescent="0.35">
      <c r="A78" t="s">
        <v>8</v>
      </c>
      <c r="E78" s="10">
        <f t="shared" si="10"/>
        <v>0.14804784603692167</v>
      </c>
    </row>
    <row r="79" spans="1:5" x14ac:dyDescent="0.35">
      <c r="A79" t="s">
        <v>9</v>
      </c>
      <c r="E79" s="10">
        <f t="shared" si="10"/>
        <v>7.5224094238618783E-2</v>
      </c>
    </row>
    <row r="80" spans="1:5" x14ac:dyDescent="0.35">
      <c r="A80" t="s">
        <v>10</v>
      </c>
      <c r="E80" s="10">
        <f t="shared" si="10"/>
        <v>-6.9367272567557023E-2</v>
      </c>
    </row>
    <row r="81" spans="1:6" x14ac:dyDescent="0.35">
      <c r="A81" t="s">
        <v>11</v>
      </c>
      <c r="E81" s="10">
        <f t="shared" si="10"/>
        <v>3.5411355758248823E-2</v>
      </c>
    </row>
    <row r="82" spans="1:6" x14ac:dyDescent="0.35">
      <c r="A82" t="s">
        <v>35</v>
      </c>
      <c r="E82" s="10">
        <f>((E72-C72)/C72)</f>
        <v>8.7898916414329023E-2</v>
      </c>
      <c r="F82" s="10">
        <f>((E72-B72)/B72)</f>
        <v>1.1746836532606033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Borough</vt:lpstr>
      <vt:lpstr>Paper</vt:lpstr>
      <vt:lpstr>Plastics</vt:lpstr>
      <vt:lpstr>Glass</vt:lpstr>
      <vt:lpstr>Metal</vt:lpstr>
      <vt:lpstr>Food</vt:lpstr>
      <vt:lpstr>Yard</vt:lpstr>
      <vt:lpstr>Other</vt:lpstr>
      <vt:lpstr>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</cp:lastModifiedBy>
  <dcterms:created xsi:type="dcterms:W3CDTF">2021-04-21T18:24:07Z</dcterms:created>
  <dcterms:modified xsi:type="dcterms:W3CDTF">2024-06-25T15:59:26Z</dcterms:modified>
</cp:coreProperties>
</file>