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Shared drives\TechSoc_WDAC\Papers\Yiyi NYC\my data and figures\"/>
    </mc:Choice>
  </mc:AlternateContent>
  <xr:revisionPtr revIDLastSave="0" documentId="8_{CD3F7B30-74C1-4CD0-9D85-72F50A55461C}" xr6:coauthVersionLast="47" xr6:coauthVersionMax="47" xr10:uidLastSave="{00000000-0000-0000-0000-000000000000}"/>
  <bookViews>
    <workbookView xWindow="-120" yWindow="-120" windowWidth="20640" windowHeight="11040" firstSheet="1" activeTab="1" xr2:uid="{00000000-000D-0000-FFFF-FFFF00000000}"/>
  </bookViews>
  <sheets>
    <sheet name="Borough" sheetId="1" r:id="rId1"/>
    <sheet name="Paper" sheetId="2" r:id="rId2"/>
    <sheet name="Plastics" sheetId="3" r:id="rId3"/>
    <sheet name="Glass" sheetId="4" r:id="rId4"/>
    <sheet name="Metal" sheetId="5" r:id="rId5"/>
    <sheet name="Food" sheetId="6" r:id="rId6"/>
    <sheet name="Yard" sheetId="7" r:id="rId7"/>
    <sheet name="Other" sheetId="8" r:id="rId8"/>
    <sheet name="disp per capita" sheetId="11" r:id="rId9"/>
  </sheets>
  <definedNames>
    <definedName name="_xlnm.Print_Area" localSheetId="0">Borough!$A$3:$Y$24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6" l="1"/>
  <c r="F45" i="6"/>
  <c r="F44" i="6"/>
  <c r="F43" i="6"/>
  <c r="F42" i="6"/>
  <c r="F41" i="6"/>
  <c r="F40" i="6"/>
  <c r="F36" i="6"/>
  <c r="F35" i="6"/>
  <c r="F34" i="6"/>
  <c r="F33" i="6"/>
  <c r="F32" i="6"/>
  <c r="F31" i="6"/>
  <c r="F30" i="6"/>
  <c r="F46" i="2"/>
  <c r="F45" i="2"/>
  <c r="F44" i="2"/>
  <c r="F43" i="2"/>
  <c r="F42" i="2"/>
  <c r="F41" i="2"/>
  <c r="F40" i="2"/>
  <c r="F36" i="2"/>
  <c r="F35" i="2"/>
  <c r="F34" i="2"/>
  <c r="F33" i="2"/>
  <c r="F32" i="2"/>
  <c r="F31" i="2"/>
  <c r="F30" i="2"/>
  <c r="E27" i="2"/>
  <c r="C27" i="2"/>
  <c r="B27" i="2"/>
  <c r="D27" i="2"/>
  <c r="B9" i="2"/>
  <c r="C9" i="2"/>
  <c r="D9" i="2"/>
  <c r="E9" i="2"/>
  <c r="E27" i="3"/>
  <c r="D27" i="3"/>
  <c r="C27" i="3"/>
  <c r="B27" i="3"/>
  <c r="E9" i="3"/>
  <c r="D9" i="3"/>
  <c r="C9" i="3"/>
  <c r="B9" i="3"/>
  <c r="E27" i="6"/>
  <c r="D27" i="6"/>
  <c r="C27" i="6"/>
  <c r="B27" i="6"/>
  <c r="D9" i="6"/>
  <c r="C9" i="6"/>
  <c r="E9" i="6"/>
  <c r="B9" i="6"/>
  <c r="F45" i="3" l="1"/>
  <c r="F44" i="3"/>
  <c r="F43" i="3"/>
  <c r="F42" i="3"/>
  <c r="F41" i="3"/>
  <c r="F40" i="3"/>
  <c r="F36" i="3"/>
  <c r="F35" i="3"/>
  <c r="F34" i="3"/>
  <c r="F33" i="3"/>
  <c r="F32" i="3"/>
  <c r="F31" i="3"/>
  <c r="F30" i="3"/>
  <c r="F46" i="11" l="1"/>
  <c r="F45" i="11"/>
  <c r="F44" i="11"/>
  <c r="F43" i="11"/>
  <c r="F42" i="11"/>
  <c r="F41" i="11"/>
  <c r="F40" i="11"/>
  <c r="M41" i="2" l="1"/>
  <c r="M43" i="2" s="1"/>
  <c r="E46" i="11" l="1"/>
  <c r="E45" i="11"/>
  <c r="E44" i="11"/>
  <c r="E43" i="11"/>
  <c r="E42" i="11"/>
  <c r="E41" i="11"/>
  <c r="E40" i="11"/>
  <c r="E30" i="11"/>
  <c r="C30" i="11"/>
  <c r="E54" i="6"/>
  <c r="E53" i="6"/>
  <c r="E52" i="6"/>
  <c r="E51" i="6"/>
  <c r="E50" i="6"/>
  <c r="E49" i="6"/>
  <c r="K47" i="6"/>
  <c r="H47" i="6"/>
  <c r="H46" i="6"/>
  <c r="K45" i="6"/>
  <c r="J45" i="6"/>
  <c r="J47" i="6" s="1"/>
  <c r="E45" i="6"/>
  <c r="E44" i="6"/>
  <c r="E43" i="6"/>
  <c r="E42" i="6"/>
  <c r="E41" i="6"/>
  <c r="E40" i="6"/>
  <c r="E36" i="6"/>
  <c r="E35" i="6"/>
  <c r="E34" i="6"/>
  <c r="E33" i="6"/>
  <c r="E32" i="6"/>
  <c r="E31" i="6"/>
  <c r="E30" i="6"/>
  <c r="E26" i="6"/>
  <c r="E46" i="6" s="1"/>
  <c r="D26" i="6"/>
  <c r="C26" i="6"/>
  <c r="B26" i="6"/>
  <c r="E55" i="6" s="1"/>
  <c r="E16" i="5"/>
  <c r="D16" i="5"/>
  <c r="C16" i="5"/>
  <c r="B16" i="5"/>
  <c r="E8" i="5"/>
  <c r="D8" i="5"/>
  <c r="C8" i="5"/>
  <c r="B8" i="5"/>
  <c r="E45" i="3"/>
  <c r="E44" i="3"/>
  <c r="E43" i="3"/>
  <c r="E42" i="3"/>
  <c r="E41" i="3"/>
  <c r="E40" i="3"/>
  <c r="L39" i="3"/>
  <c r="L41" i="3" s="1"/>
  <c r="K39" i="3"/>
  <c r="H39" i="3"/>
  <c r="E36" i="3"/>
  <c r="E35" i="3"/>
  <c r="E34" i="3"/>
  <c r="E33" i="3"/>
  <c r="E32" i="3"/>
  <c r="E31" i="3"/>
  <c r="E30" i="3"/>
  <c r="E26" i="3"/>
  <c r="F46" i="3" s="1"/>
  <c r="D26" i="3"/>
  <c r="C26" i="3"/>
  <c r="B26" i="3"/>
  <c r="E45" i="2"/>
  <c r="H44" i="2"/>
  <c r="G44" i="2"/>
  <c r="E44" i="2"/>
  <c r="E43" i="2"/>
  <c r="E42" i="2"/>
  <c r="E41" i="2"/>
  <c r="E40" i="2"/>
  <c r="E36" i="2"/>
  <c r="E35" i="2"/>
  <c r="E34" i="2"/>
  <c r="E33" i="2"/>
  <c r="E32" i="2"/>
  <c r="E31" i="2"/>
  <c r="E30" i="2"/>
  <c r="E26" i="2"/>
  <c r="D26" i="2"/>
  <c r="C26" i="2"/>
  <c r="B26" i="2"/>
  <c r="E46" i="2" s="1"/>
  <c r="X42" i="1"/>
  <c r="V42" i="1"/>
  <c r="T42" i="1"/>
  <c r="P42" i="1"/>
  <c r="L42" i="1"/>
  <c r="H42" i="1"/>
  <c r="D42" i="1"/>
  <c r="AC41" i="1"/>
  <c r="AB41" i="1"/>
  <c r="AA41" i="1"/>
  <c r="Z41" i="1"/>
  <c r="X41" i="1"/>
  <c r="V41" i="1"/>
  <c r="T41" i="1"/>
  <c r="P41" i="1"/>
  <c r="L41" i="1"/>
  <c r="H41" i="1"/>
  <c r="D41" i="1"/>
  <c r="AC40" i="1"/>
  <c r="AB40" i="1"/>
  <c r="AA40" i="1"/>
  <c r="Z40" i="1"/>
  <c r="X40" i="1"/>
  <c r="V40" i="1"/>
  <c r="T40" i="1"/>
  <c r="P40" i="1"/>
  <c r="L40" i="1"/>
  <c r="H40" i="1"/>
  <c r="D40" i="1"/>
  <c r="AC39" i="1"/>
  <c r="AB39" i="1"/>
  <c r="AA39" i="1"/>
  <c r="Z39" i="1"/>
  <c r="X39" i="1"/>
  <c r="V39" i="1"/>
  <c r="T39" i="1"/>
  <c r="P39" i="1"/>
  <c r="L39" i="1"/>
  <c r="H39" i="1"/>
  <c r="D39" i="1"/>
  <c r="X38" i="1"/>
  <c r="V38" i="1"/>
  <c r="T38" i="1"/>
  <c r="P38" i="1"/>
  <c r="L38" i="1"/>
  <c r="H38" i="1"/>
  <c r="D38" i="1"/>
  <c r="AC37" i="1"/>
  <c r="AB37" i="1"/>
  <c r="AA37" i="1"/>
  <c r="Z37" i="1"/>
  <c r="X37" i="1"/>
  <c r="V37" i="1"/>
  <c r="T37" i="1"/>
  <c r="P37" i="1"/>
  <c r="L37" i="1"/>
  <c r="H37" i="1"/>
  <c r="D37" i="1"/>
  <c r="AC36" i="1"/>
  <c r="AB36" i="1"/>
  <c r="AA36" i="1"/>
  <c r="Z36" i="1"/>
  <c r="X36" i="1"/>
  <c r="V36" i="1"/>
  <c r="T36" i="1"/>
  <c r="P36" i="1"/>
  <c r="L36" i="1"/>
  <c r="H36" i="1"/>
  <c r="D36" i="1"/>
  <c r="AC35" i="1"/>
  <c r="AB35" i="1"/>
  <c r="AA35" i="1"/>
  <c r="Z35" i="1"/>
  <c r="X35" i="1"/>
  <c r="V35" i="1"/>
  <c r="T35" i="1"/>
  <c r="P35" i="1"/>
  <c r="L35" i="1"/>
  <c r="H35" i="1"/>
  <c r="D35" i="1"/>
  <c r="Y30" i="1"/>
  <c r="X30" i="1"/>
  <c r="W30" i="1"/>
  <c r="V30" i="1"/>
  <c r="Y29" i="1"/>
  <c r="X29" i="1"/>
  <c r="S29" i="1"/>
  <c r="O29" i="1"/>
  <c r="K29" i="1"/>
  <c r="G29" i="1"/>
  <c r="C29" i="1"/>
  <c r="W29" i="1" s="1"/>
  <c r="U24" i="1"/>
  <c r="U42" i="1" s="1"/>
  <c r="Y23" i="1"/>
  <c r="Y41" i="1" s="1"/>
  <c r="W23" i="1"/>
  <c r="W41" i="1" s="1"/>
  <c r="U23" i="1"/>
  <c r="U41" i="1" s="1"/>
  <c r="S23" i="1"/>
  <c r="S41" i="1" s="1"/>
  <c r="R23" i="1"/>
  <c r="R41" i="1" s="1"/>
  <c r="Q23" i="1"/>
  <c r="Q41" i="1" s="1"/>
  <c r="O23" i="1"/>
  <c r="O41" i="1" s="1"/>
  <c r="N23" i="1"/>
  <c r="N41" i="1" s="1"/>
  <c r="M23" i="1"/>
  <c r="M41" i="1" s="1"/>
  <c r="K23" i="1"/>
  <c r="K41" i="1" s="1"/>
  <c r="J23" i="1"/>
  <c r="J41" i="1" s="1"/>
  <c r="I23" i="1"/>
  <c r="I41" i="1" s="1"/>
  <c r="G23" i="1"/>
  <c r="G41" i="1" s="1"/>
  <c r="F23" i="1"/>
  <c r="F41" i="1" s="1"/>
  <c r="E23" i="1"/>
  <c r="E41" i="1" s="1"/>
  <c r="C23" i="1"/>
  <c r="C41" i="1" s="1"/>
  <c r="B23" i="1"/>
  <c r="B41" i="1" s="1"/>
  <c r="Y22" i="1"/>
  <c r="Y40" i="1" s="1"/>
  <c r="W22" i="1"/>
  <c r="W40" i="1" s="1"/>
  <c r="U22" i="1"/>
  <c r="U40" i="1" s="1"/>
  <c r="S22" i="1"/>
  <c r="S40" i="1" s="1"/>
  <c r="R22" i="1"/>
  <c r="R40" i="1" s="1"/>
  <c r="Q22" i="1"/>
  <c r="Q40" i="1" s="1"/>
  <c r="O22" i="1"/>
  <c r="O40" i="1" s="1"/>
  <c r="N22" i="1"/>
  <c r="N40" i="1" s="1"/>
  <c r="M22" i="1"/>
  <c r="M40" i="1" s="1"/>
  <c r="K22" i="1"/>
  <c r="K40" i="1" s="1"/>
  <c r="J22" i="1"/>
  <c r="J40" i="1" s="1"/>
  <c r="I22" i="1"/>
  <c r="I40" i="1" s="1"/>
  <c r="G22" i="1"/>
  <c r="G40" i="1" s="1"/>
  <c r="F22" i="1"/>
  <c r="F40" i="1" s="1"/>
  <c r="E22" i="1"/>
  <c r="E40" i="1" s="1"/>
  <c r="C22" i="1"/>
  <c r="C40" i="1" s="1"/>
  <c r="Y21" i="1"/>
  <c r="Y39" i="1" s="1"/>
  <c r="W21" i="1"/>
  <c r="W39" i="1" s="1"/>
  <c r="U21" i="1"/>
  <c r="U39" i="1" s="1"/>
  <c r="S21" i="1"/>
  <c r="S39" i="1" s="1"/>
  <c r="R21" i="1"/>
  <c r="R39" i="1" s="1"/>
  <c r="Q21" i="1"/>
  <c r="Q39" i="1" s="1"/>
  <c r="O21" i="1"/>
  <c r="O39" i="1" s="1"/>
  <c r="N21" i="1"/>
  <c r="N39" i="1" s="1"/>
  <c r="M21" i="1"/>
  <c r="M39" i="1" s="1"/>
  <c r="K21" i="1"/>
  <c r="K39" i="1" s="1"/>
  <c r="J21" i="1"/>
  <c r="J39" i="1" s="1"/>
  <c r="I21" i="1"/>
  <c r="I39" i="1" s="1"/>
  <c r="G21" i="1"/>
  <c r="G39" i="1" s="1"/>
  <c r="F21" i="1"/>
  <c r="F39" i="1" s="1"/>
  <c r="E21" i="1"/>
  <c r="E39" i="1" s="1"/>
  <c r="C21" i="1"/>
  <c r="C39" i="1" s="1"/>
  <c r="B21" i="1"/>
  <c r="B39" i="1" s="1"/>
  <c r="AC20" i="1"/>
  <c r="AC24" i="1" s="1"/>
  <c r="AC42" i="1" s="1"/>
  <c r="AB20" i="1"/>
  <c r="AB24" i="1" s="1"/>
  <c r="AB42" i="1" s="1"/>
  <c r="AA20" i="1"/>
  <c r="AA24" i="1" s="1"/>
  <c r="AA42" i="1" s="1"/>
  <c r="Z20" i="1"/>
  <c r="Z38" i="1" s="1"/>
  <c r="Y20" i="1"/>
  <c r="Y38" i="1" s="1"/>
  <c r="W20" i="1"/>
  <c r="W38" i="1" s="1"/>
  <c r="U20" i="1"/>
  <c r="U38" i="1" s="1"/>
  <c r="S20" i="1"/>
  <c r="S38" i="1" s="1"/>
  <c r="R20" i="1"/>
  <c r="R38" i="1" s="1"/>
  <c r="Q20" i="1"/>
  <c r="Q38" i="1" s="1"/>
  <c r="O20" i="1"/>
  <c r="O38" i="1" s="1"/>
  <c r="N20" i="1"/>
  <c r="N38" i="1" s="1"/>
  <c r="M20" i="1"/>
  <c r="M38" i="1" s="1"/>
  <c r="K20" i="1"/>
  <c r="K38" i="1" s="1"/>
  <c r="J20" i="1"/>
  <c r="J38" i="1" s="1"/>
  <c r="I20" i="1"/>
  <c r="I38" i="1" s="1"/>
  <c r="G20" i="1"/>
  <c r="G38" i="1" s="1"/>
  <c r="F20" i="1"/>
  <c r="F38" i="1" s="1"/>
  <c r="E20" i="1"/>
  <c r="E38" i="1" s="1"/>
  <c r="C20" i="1"/>
  <c r="C38" i="1" s="1"/>
  <c r="B20" i="1"/>
  <c r="B38" i="1" s="1"/>
  <c r="Y19" i="1"/>
  <c r="Y37" i="1" s="1"/>
  <c r="W19" i="1"/>
  <c r="W37" i="1" s="1"/>
  <c r="U19" i="1"/>
  <c r="U37" i="1" s="1"/>
  <c r="S19" i="1"/>
  <c r="S37" i="1" s="1"/>
  <c r="R19" i="1"/>
  <c r="R37" i="1" s="1"/>
  <c r="Q19" i="1"/>
  <c r="Q37" i="1" s="1"/>
  <c r="O19" i="1"/>
  <c r="O37" i="1" s="1"/>
  <c r="N19" i="1"/>
  <c r="N37" i="1" s="1"/>
  <c r="M19" i="1"/>
  <c r="M37" i="1" s="1"/>
  <c r="K19" i="1"/>
  <c r="K37" i="1" s="1"/>
  <c r="J19" i="1"/>
  <c r="J37" i="1" s="1"/>
  <c r="I19" i="1"/>
  <c r="I37" i="1" s="1"/>
  <c r="G19" i="1"/>
  <c r="G37" i="1" s="1"/>
  <c r="F19" i="1"/>
  <c r="F37" i="1" s="1"/>
  <c r="E19" i="1"/>
  <c r="E37" i="1" s="1"/>
  <c r="C19" i="1"/>
  <c r="C37" i="1" s="1"/>
  <c r="B19" i="1"/>
  <c r="B37" i="1" s="1"/>
  <c r="Y18" i="1"/>
  <c r="Y36" i="1" s="1"/>
  <c r="W18" i="1"/>
  <c r="W36" i="1" s="1"/>
  <c r="U18" i="1"/>
  <c r="U36" i="1" s="1"/>
  <c r="S18" i="1"/>
  <c r="S36" i="1" s="1"/>
  <c r="R18" i="1"/>
  <c r="R36" i="1" s="1"/>
  <c r="Q18" i="1"/>
  <c r="Q36" i="1" s="1"/>
  <c r="O18" i="1"/>
  <c r="O36" i="1" s="1"/>
  <c r="N18" i="1"/>
  <c r="N36" i="1" s="1"/>
  <c r="M18" i="1"/>
  <c r="M36" i="1" s="1"/>
  <c r="K18" i="1"/>
  <c r="K36" i="1" s="1"/>
  <c r="J18" i="1"/>
  <c r="J36" i="1" s="1"/>
  <c r="I18" i="1"/>
  <c r="I36" i="1" s="1"/>
  <c r="G18" i="1"/>
  <c r="G36" i="1" s="1"/>
  <c r="F18" i="1"/>
  <c r="F36" i="1" s="1"/>
  <c r="E18" i="1"/>
  <c r="E36" i="1" s="1"/>
  <c r="C18" i="1"/>
  <c r="C36" i="1" s="1"/>
  <c r="B18" i="1"/>
  <c r="B36" i="1" s="1"/>
  <c r="Y17" i="1"/>
  <c r="Y35" i="1" s="1"/>
  <c r="W17" i="1"/>
  <c r="W35" i="1" s="1"/>
  <c r="U17" i="1"/>
  <c r="U35" i="1" s="1"/>
  <c r="S17" i="1"/>
  <c r="S35" i="1" s="1"/>
  <c r="R17" i="1"/>
  <c r="R35" i="1" s="1"/>
  <c r="Q17" i="1"/>
  <c r="Q35" i="1" s="1"/>
  <c r="O17" i="1"/>
  <c r="O35" i="1" s="1"/>
  <c r="N17" i="1"/>
  <c r="N35" i="1" s="1"/>
  <c r="M17" i="1"/>
  <c r="M35" i="1" s="1"/>
  <c r="K17" i="1"/>
  <c r="K35" i="1" s="1"/>
  <c r="J17" i="1"/>
  <c r="J35" i="1" s="1"/>
  <c r="I17" i="1"/>
  <c r="I35" i="1" s="1"/>
  <c r="G17" i="1"/>
  <c r="G35" i="1" s="1"/>
  <c r="F17" i="1"/>
  <c r="F35" i="1" s="1"/>
  <c r="E17" i="1"/>
  <c r="E35" i="1" s="1"/>
  <c r="C17" i="1"/>
  <c r="C35" i="1" s="1"/>
  <c r="B17" i="1"/>
  <c r="B35" i="1" s="1"/>
  <c r="Y13" i="1"/>
  <c r="Y24" i="1" s="1"/>
  <c r="Y42" i="1" s="1"/>
  <c r="X13" i="1"/>
  <c r="W13" i="1"/>
  <c r="W24" i="1" s="1"/>
  <c r="W42" i="1" s="1"/>
  <c r="V13" i="1"/>
  <c r="U13" i="1"/>
  <c r="T13" i="1"/>
  <c r="S13" i="1"/>
  <c r="S24" i="1" s="1"/>
  <c r="S42" i="1" s="1"/>
  <c r="R13" i="1"/>
  <c r="R24" i="1" s="1"/>
  <c r="R42" i="1" s="1"/>
  <c r="Q13" i="1"/>
  <c r="Q24" i="1" s="1"/>
  <c r="Q42" i="1" s="1"/>
  <c r="P13" i="1"/>
  <c r="O13" i="1"/>
  <c r="O24" i="1" s="1"/>
  <c r="O42" i="1" s="1"/>
  <c r="N13" i="1"/>
  <c r="N24" i="1" s="1"/>
  <c r="N42" i="1" s="1"/>
  <c r="M13" i="1"/>
  <c r="M24" i="1" s="1"/>
  <c r="M42" i="1" s="1"/>
  <c r="L13" i="1"/>
  <c r="K13" i="1"/>
  <c r="K24" i="1" s="1"/>
  <c r="K42" i="1" s="1"/>
  <c r="J13" i="1"/>
  <c r="J24" i="1" s="1"/>
  <c r="J42" i="1" s="1"/>
  <c r="I13" i="1"/>
  <c r="I24" i="1" s="1"/>
  <c r="I42" i="1" s="1"/>
  <c r="H13" i="1"/>
  <c r="G13" i="1"/>
  <c r="G24" i="1" s="1"/>
  <c r="G42" i="1" s="1"/>
  <c r="F13" i="1"/>
  <c r="F24" i="1" s="1"/>
  <c r="F42" i="1" s="1"/>
  <c r="E13" i="1"/>
  <c r="E24" i="1" s="1"/>
  <c r="E42" i="1" s="1"/>
  <c r="D13" i="1"/>
  <c r="C13" i="1"/>
  <c r="C24" i="1" s="1"/>
  <c r="C42" i="1" s="1"/>
  <c r="B11" i="1"/>
  <c r="B13" i="1" s="1"/>
  <c r="B24" i="1" s="1"/>
  <c r="B42" i="1" s="1"/>
  <c r="AC9" i="1"/>
  <c r="AB9" i="1"/>
  <c r="AA9" i="1"/>
  <c r="Z9" i="1"/>
  <c r="AA38" i="1" l="1"/>
  <c r="Z24" i="1"/>
  <c r="Z42" i="1" s="1"/>
  <c r="AB38" i="1"/>
  <c r="AC38" i="1"/>
  <c r="B22" i="1"/>
  <c r="B40" i="1" s="1"/>
  <c r="E46" i="3"/>
</calcChain>
</file>

<file path=xl/sharedStrings.xml><?xml version="1.0" encoding="utf-8"?>
<sst xmlns="http://schemas.openxmlformats.org/spreadsheetml/2006/main" count="362" uniqueCount="31">
  <si>
    <t>Paper</t>
  </si>
  <si>
    <t>Plastics</t>
  </si>
  <si>
    <t>Glass</t>
  </si>
  <si>
    <t>Metal</t>
  </si>
  <si>
    <t>Food</t>
  </si>
  <si>
    <t>Yard Waste</t>
  </si>
  <si>
    <t>Other</t>
  </si>
  <si>
    <t>Manhattan</t>
  </si>
  <si>
    <t>Bronx</t>
  </si>
  <si>
    <t>Brooklyn</t>
  </si>
  <si>
    <t>Queens</t>
  </si>
  <si>
    <t>Staten Island</t>
  </si>
  <si>
    <t>Percentage</t>
  </si>
  <si>
    <t>lbs/p/yr</t>
  </si>
  <si>
    <t>Population</t>
  </si>
  <si>
    <t>Total</t>
  </si>
  <si>
    <t>NYC</t>
  </si>
  <si>
    <t>Percents</t>
  </si>
  <si>
    <t>lbs/p/y</t>
  </si>
  <si>
    <t>disp</t>
  </si>
  <si>
    <t>kg/yr</t>
  </si>
  <si>
    <t>kg/p/y</t>
  </si>
  <si>
    <t>USEPA</t>
  </si>
  <si>
    <t>EPA</t>
  </si>
  <si>
    <t>declines</t>
  </si>
  <si>
    <t>increases</t>
  </si>
  <si>
    <t>increases (2004)</t>
  </si>
  <si>
    <t>krista</t>
  </si>
  <si>
    <t>karg</t>
  </si>
  <si>
    <t>1990-2017</t>
  </si>
  <si>
    <t>2004-2017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</si>
</sst>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0" fontId="0" fillId="2" borderId="0" xfId="0" applyFill="1"/>
    <xf numFmtId="1" fontId="0" fillId="0" borderId="0" xfId="0" applyNumberFormat="1"/>
    <xf numFmtId="9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Paper!$B$2:$E$2</c:f>
              <c:numCache>
                <c:formatCode>General</c:formatCode>
                <c:ptCount val="4"/>
                <c:pt idx="0">
                  <c:v>31.3</c:v>
                </c:pt>
                <c:pt idx="1">
                  <c:v>23.32</c:v>
                </c:pt>
                <c:pt idx="2">
                  <c:v>21.3</c:v>
                </c:pt>
                <c:pt idx="3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42-4CE8-BF67-42200B2B5542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Paper!$B$3:$E$3</c:f>
              <c:numCache>
                <c:formatCode>General</c:formatCode>
                <c:ptCount val="4"/>
                <c:pt idx="0">
                  <c:v>33.6</c:v>
                </c:pt>
                <c:pt idx="1">
                  <c:v>30.41</c:v>
                </c:pt>
                <c:pt idx="2">
                  <c:v>30.4</c:v>
                </c:pt>
                <c:pt idx="3">
                  <c:v>27.3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42-4CE8-BF67-42200B2B5542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Paper!$B$4:$E$4</c:f>
              <c:numCache>
                <c:formatCode>General</c:formatCode>
                <c:ptCount val="4"/>
                <c:pt idx="0">
                  <c:v>30.9</c:v>
                </c:pt>
                <c:pt idx="1">
                  <c:v>22.37</c:v>
                </c:pt>
                <c:pt idx="2">
                  <c:v>19.3</c:v>
                </c:pt>
                <c:pt idx="3">
                  <c:v>18.600000000000001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42-4CE8-BF67-42200B2B5542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Paper!$B$5:$E$5</c:f>
              <c:numCache>
                <c:formatCode>General</c:formatCode>
                <c:ptCount val="4"/>
                <c:pt idx="0">
                  <c:v>29.3</c:v>
                </c:pt>
                <c:pt idx="1">
                  <c:v>21.38</c:v>
                </c:pt>
                <c:pt idx="2">
                  <c:v>20.2</c:v>
                </c:pt>
                <c:pt idx="3">
                  <c:v>20.5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42-4CE8-BF67-42200B2B5542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Paper!$B$6:$E$6</c:f>
              <c:numCache>
                <c:formatCode>General</c:formatCode>
                <c:ptCount val="4"/>
                <c:pt idx="0">
                  <c:v>32.6</c:v>
                </c:pt>
                <c:pt idx="1">
                  <c:v>21.95</c:v>
                </c:pt>
                <c:pt idx="2">
                  <c:v>18.3</c:v>
                </c:pt>
                <c:pt idx="3">
                  <c:v>19.2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42-4CE8-BF67-42200B2B5542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Paper!$B$7:$E$7</c:f>
              <c:numCache>
                <c:formatCode>General</c:formatCode>
                <c:ptCount val="4"/>
                <c:pt idx="0">
                  <c:v>28.9</c:v>
                </c:pt>
                <c:pt idx="1">
                  <c:v>20.98</c:v>
                </c:pt>
                <c:pt idx="2">
                  <c:v>20.6</c:v>
                </c:pt>
                <c:pt idx="3">
                  <c:v>21.1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42-4CE8-BF67-42200B2B5542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Paper!$B$8:$E$8</c:f>
              <c:numCache>
                <c:formatCode>General</c:formatCode>
                <c:ptCount val="4"/>
                <c:pt idx="0">
                  <c:v>30</c:v>
                </c:pt>
                <c:pt idx="1">
                  <c:v>27.1</c:v>
                </c:pt>
                <c:pt idx="2">
                  <c:v>15</c:v>
                </c:pt>
                <c:pt idx="3">
                  <c:v>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42-4CE8-BF67-42200B2B5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987448"/>
        <c:axId val="420987056"/>
      </c:scatterChart>
      <c:valAx>
        <c:axId val="420987448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987056"/>
        <c:crosses val="autoZero"/>
        <c:crossBetween val="midCat"/>
        <c:majorUnit val="5"/>
        <c:minorUnit val="1"/>
      </c:valAx>
      <c:valAx>
        <c:axId val="420987056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987448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4.3052837573385516E-2"/>
          <c:w val="1.3888888888888888E-2"/>
          <c:h val="1.2719232013806493E-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Paper!$B$2:$E$2</c:f>
              <c:numCache>
                <c:formatCode>General</c:formatCode>
                <c:ptCount val="4"/>
                <c:pt idx="0">
                  <c:v>31.3</c:v>
                </c:pt>
                <c:pt idx="1">
                  <c:v>23.32</c:v>
                </c:pt>
                <c:pt idx="2">
                  <c:v>21.3</c:v>
                </c:pt>
                <c:pt idx="3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E-4B76-BF2B-22FA41646FA7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Paper!$B$3:$E$3</c:f>
              <c:numCache>
                <c:formatCode>General</c:formatCode>
                <c:ptCount val="4"/>
                <c:pt idx="0">
                  <c:v>33.6</c:v>
                </c:pt>
                <c:pt idx="1">
                  <c:v>30.41</c:v>
                </c:pt>
                <c:pt idx="2">
                  <c:v>30.4</c:v>
                </c:pt>
                <c:pt idx="3">
                  <c:v>27.3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DE-4B76-BF2B-22FA41646FA7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Paper!$B$4:$E$4</c:f>
              <c:numCache>
                <c:formatCode>General</c:formatCode>
                <c:ptCount val="4"/>
                <c:pt idx="0">
                  <c:v>30.9</c:v>
                </c:pt>
                <c:pt idx="1">
                  <c:v>22.37</c:v>
                </c:pt>
                <c:pt idx="2">
                  <c:v>19.3</c:v>
                </c:pt>
                <c:pt idx="3">
                  <c:v>18.600000000000001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DE-4B76-BF2B-22FA41646FA7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Paper!$B$5:$E$5</c:f>
              <c:numCache>
                <c:formatCode>General</c:formatCode>
                <c:ptCount val="4"/>
                <c:pt idx="0">
                  <c:v>29.3</c:v>
                </c:pt>
                <c:pt idx="1">
                  <c:v>21.38</c:v>
                </c:pt>
                <c:pt idx="2">
                  <c:v>20.2</c:v>
                </c:pt>
                <c:pt idx="3">
                  <c:v>20.5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DE-4B76-BF2B-22FA41646FA7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Paper!$B$6:$E$6</c:f>
              <c:numCache>
                <c:formatCode>General</c:formatCode>
                <c:ptCount val="4"/>
                <c:pt idx="0">
                  <c:v>32.6</c:v>
                </c:pt>
                <c:pt idx="1">
                  <c:v>21.95</c:v>
                </c:pt>
                <c:pt idx="2">
                  <c:v>18.3</c:v>
                </c:pt>
                <c:pt idx="3">
                  <c:v>19.2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DE-4B76-BF2B-22FA41646FA7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Paper!$B$7:$E$7</c:f>
              <c:numCache>
                <c:formatCode>General</c:formatCode>
                <c:ptCount val="4"/>
                <c:pt idx="0">
                  <c:v>28.9</c:v>
                </c:pt>
                <c:pt idx="1">
                  <c:v>20.98</c:v>
                </c:pt>
                <c:pt idx="2">
                  <c:v>20.6</c:v>
                </c:pt>
                <c:pt idx="3">
                  <c:v>21.1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DE-4B76-BF2B-22FA41646FA7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Paper!$B$8:$E$8</c:f>
              <c:numCache>
                <c:formatCode>General</c:formatCode>
                <c:ptCount val="4"/>
                <c:pt idx="0">
                  <c:v>30</c:v>
                </c:pt>
                <c:pt idx="1">
                  <c:v>27.1</c:v>
                </c:pt>
                <c:pt idx="2">
                  <c:v>15</c:v>
                </c:pt>
                <c:pt idx="3">
                  <c:v>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DE-4B76-BF2B-22FA4164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988624"/>
        <c:axId val="420989016"/>
      </c:scatterChart>
      <c:valAx>
        <c:axId val="420988624"/>
        <c:scaling>
          <c:orientation val="minMax"/>
          <c:max val="2020"/>
          <c:min val="1985"/>
        </c:scaling>
        <c:delete val="1"/>
        <c:axPos val="b"/>
        <c:numFmt formatCode="General" sourceLinked="1"/>
        <c:majorTickMark val="cross"/>
        <c:minorTickMark val="cross"/>
        <c:tickLblPos val="nextTo"/>
        <c:crossAx val="420989016"/>
        <c:crosses val="autoZero"/>
        <c:crossBetween val="midCat"/>
        <c:majorUnit val="5"/>
        <c:minorUnit val="1"/>
      </c:valAx>
      <c:valAx>
        <c:axId val="420989016"/>
        <c:scaling>
          <c:orientation val="minMax"/>
          <c:max val="35"/>
          <c:min val="0"/>
        </c:scaling>
        <c:delete val="1"/>
        <c:axPos val="l"/>
        <c:numFmt formatCode="General" sourceLinked="1"/>
        <c:majorTickMark val="cross"/>
        <c:minorTickMark val="cross"/>
        <c:tickLblPos val="nextTo"/>
        <c:crossAx val="420988624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Paper!$B$20:$E$20</c:f>
              <c:numCache>
                <c:formatCode>0.0</c:formatCode>
                <c:ptCount val="4"/>
                <c:pt idx="0">
                  <c:v>139.89138727413464</c:v>
                </c:pt>
                <c:pt idx="1">
                  <c:v>76.01468425961788</c:v>
                </c:pt>
                <c:pt idx="2">
                  <c:v>58.818181818181813</c:v>
                </c:pt>
                <c:pt idx="3">
                  <c:v>55.453315192066334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06-45C1-9328-20B2FCBB0A3C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Paper!$B$21:$E$21</c:f>
              <c:numCache>
                <c:formatCode>0.0</c:formatCode>
                <c:ptCount val="4"/>
                <c:pt idx="0">
                  <c:v>156.06039419916868</c:v>
                </c:pt>
                <c:pt idx="1">
                  <c:v>91.613940125374356</c:v>
                </c:pt>
                <c:pt idx="2">
                  <c:v>73.499999999999986</c:v>
                </c:pt>
                <c:pt idx="3">
                  <c:v>62.65969719195563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06-45C1-9328-20B2FCBB0A3C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Paper!$B$22:$E$22</c:f>
              <c:numCache>
                <c:formatCode>0.0</c:formatCode>
                <c:ptCount val="4"/>
                <c:pt idx="0">
                  <c:v>111.84649469347811</c:v>
                </c:pt>
                <c:pt idx="1">
                  <c:v>67.623663195590993</c:v>
                </c:pt>
                <c:pt idx="2">
                  <c:v>51.86363636363636</c:v>
                </c:pt>
                <c:pt idx="3">
                  <c:v>47.1385906977549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06-45C1-9328-20B2FCBB0A3C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Paper!$B$23:$E$23</c:f>
              <c:numCache>
                <c:formatCode>0.0</c:formatCode>
                <c:ptCount val="4"/>
                <c:pt idx="0">
                  <c:v>138.9322228871159</c:v>
                </c:pt>
                <c:pt idx="1">
                  <c:v>71.135713640899368</c:v>
                </c:pt>
                <c:pt idx="2">
                  <c:v>57.090909090909086</c:v>
                </c:pt>
                <c:pt idx="3">
                  <c:v>56.6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06-45C1-9328-20B2FCBB0A3C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Paper!$B$24:$E$24</c:f>
              <c:numCache>
                <c:formatCode>0.0</c:formatCode>
                <c:ptCount val="4"/>
                <c:pt idx="0">
                  <c:v>142.74549276122346</c:v>
                </c:pt>
                <c:pt idx="1">
                  <c:v>72.064479956744933</c:v>
                </c:pt>
                <c:pt idx="2">
                  <c:v>51.636363636363633</c:v>
                </c:pt>
                <c:pt idx="3">
                  <c:v>51.140676589886333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06-45C1-9328-20B2FCBB0A3C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Paper!$B$25:$E$25</c:f>
              <c:numCache>
                <c:formatCode>0.0</c:formatCode>
                <c:ptCount val="4"/>
                <c:pt idx="0">
                  <c:v>152.5158518854706</c:v>
                </c:pt>
                <c:pt idx="1">
                  <c:v>90.547805042486388</c:v>
                </c:pt>
                <c:pt idx="2">
                  <c:v>72.590909090909079</c:v>
                </c:pt>
                <c:pt idx="3">
                  <c:v>71.442308910174717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06-45C1-9328-20B2FCBB0A3C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Paper!$B$26:$E$26</c:f>
              <c:numCache>
                <c:formatCode>0.0</c:formatCode>
                <c:ptCount val="4"/>
                <c:pt idx="0">
                  <c:v>190.90909090909091</c:v>
                </c:pt>
                <c:pt idx="1">
                  <c:v>143.18181818181816</c:v>
                </c:pt>
                <c:pt idx="2">
                  <c:v>72.272727272727266</c:v>
                </c:pt>
                <c:pt idx="3">
                  <c:v>64.090909090909079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06-45C1-9328-20B2FCBB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64664"/>
        <c:axId val="445465448"/>
      </c:scatterChart>
      <c:valAx>
        <c:axId val="445464664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5448"/>
        <c:crosses val="autoZero"/>
        <c:crossBetween val="midCat"/>
        <c:majorUnit val="5"/>
        <c:minorUnit val="1"/>
      </c:valAx>
      <c:valAx>
        <c:axId val="445465448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4664"/>
        <c:crosses val="autoZero"/>
        <c:crossBetween val="midCat"/>
        <c:majorUnit val="5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Plastics!$B$2:$E$2</c:f>
              <c:numCache>
                <c:formatCode>General</c:formatCode>
                <c:ptCount val="4"/>
                <c:pt idx="0">
                  <c:v>8.9</c:v>
                </c:pt>
                <c:pt idx="1">
                  <c:v>14.76</c:v>
                </c:pt>
                <c:pt idx="2">
                  <c:v>13.7</c:v>
                </c:pt>
                <c:pt idx="3">
                  <c:v>14.3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ED-4E30-8F35-0C77198BEA26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Plastics!$B$3:$E$3</c:f>
              <c:numCache>
                <c:formatCode>General</c:formatCode>
                <c:ptCount val="4"/>
                <c:pt idx="0">
                  <c:v>10.3</c:v>
                </c:pt>
                <c:pt idx="1">
                  <c:v>16.239999999999998</c:v>
                </c:pt>
                <c:pt idx="2">
                  <c:v>16.2</c:v>
                </c:pt>
                <c:pt idx="3">
                  <c:v>15.9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ED-4E30-8F35-0C77198BEA26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Plastics!$B$4:$E$4</c:f>
              <c:numCache>
                <c:formatCode>General</c:formatCode>
                <c:ptCount val="4"/>
                <c:pt idx="0">
                  <c:v>9.6</c:v>
                </c:pt>
                <c:pt idx="1">
                  <c:v>15.4</c:v>
                </c:pt>
                <c:pt idx="2">
                  <c:v>15.1</c:v>
                </c:pt>
                <c:pt idx="3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ED-4E30-8F35-0C77198BEA26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Plastics!$B$5:$E$5</c:f>
              <c:numCache>
                <c:formatCode>General</c:formatCode>
                <c:ptCount val="4"/>
                <c:pt idx="0">
                  <c:v>8.6999999999999993</c:v>
                </c:pt>
                <c:pt idx="1">
                  <c:v>14.75</c:v>
                </c:pt>
                <c:pt idx="2">
                  <c:v>13.8</c:v>
                </c:pt>
                <c:pt idx="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ED-4E30-8F35-0C77198BEA26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Plastics!$B$6:$E$6</c:f>
              <c:numCache>
                <c:formatCode>General</c:formatCode>
                <c:ptCount val="4"/>
                <c:pt idx="0">
                  <c:v>8.5</c:v>
                </c:pt>
                <c:pt idx="1">
                  <c:v>13.98</c:v>
                </c:pt>
                <c:pt idx="2">
                  <c:v>12</c:v>
                </c:pt>
                <c:pt idx="3">
                  <c:v>12.2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ED-4E30-8F35-0C77198BEA26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Plastics!$B$7:$E$7</c:f>
              <c:numCache>
                <c:formatCode>General</c:formatCode>
                <c:ptCount val="4"/>
                <c:pt idx="0">
                  <c:v>6.9</c:v>
                </c:pt>
                <c:pt idx="1">
                  <c:v>12.8</c:v>
                </c:pt>
                <c:pt idx="2">
                  <c:v>11.2</c:v>
                </c:pt>
                <c:pt idx="3">
                  <c:v>11.8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ED-4E30-8F35-0C77198BEA26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Plastics!$B$8:$E$8</c:f>
              <c:numCache>
                <c:formatCode>General</c:formatCode>
                <c:ptCount val="4"/>
                <c:pt idx="0">
                  <c:v>9.6</c:v>
                </c:pt>
                <c:pt idx="1">
                  <c:v>16.399999999999999</c:v>
                </c:pt>
                <c:pt idx="2">
                  <c:v>17.7</c:v>
                </c:pt>
                <c:pt idx="3">
                  <c:v>18.7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ED-4E30-8F35-0C77198BE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65840"/>
        <c:axId val="445465056"/>
      </c:scatterChart>
      <c:valAx>
        <c:axId val="445465840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5056"/>
        <c:crosses val="autoZero"/>
        <c:crossBetween val="midCat"/>
        <c:majorUnit val="5"/>
        <c:minorUnit val="1"/>
      </c:valAx>
      <c:valAx>
        <c:axId val="44546505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5840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Plastics!$B$20:$E$20</c:f>
              <c:numCache>
                <c:formatCode>0.0</c:formatCode>
                <c:ptCount val="4"/>
                <c:pt idx="0">
                  <c:v>39.777423218523907</c:v>
                </c:pt>
                <c:pt idx="1">
                  <c:v>48.112210106001719</c:v>
                </c:pt>
                <c:pt idx="2">
                  <c:v>37.818181818181813</c:v>
                </c:pt>
                <c:pt idx="3">
                  <c:v>37.761067011740415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80-4B7D-8EAE-FC9F9D91FB75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Plastics!$B$21:$E$21</c:f>
              <c:numCache>
                <c:formatCode>0.0</c:formatCode>
                <c:ptCount val="4"/>
                <c:pt idx="0">
                  <c:v>47.839942269388011</c:v>
                </c:pt>
                <c:pt idx="1">
                  <c:v>48.925037409933559</c:v>
                </c:pt>
                <c:pt idx="2">
                  <c:v>39.18181818181818</c:v>
                </c:pt>
                <c:pt idx="3">
                  <c:v>36.494109353556574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80-4B7D-8EAE-FC9F9D91FB75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Plastics!$B$22:$E$22</c:f>
              <c:numCache>
                <c:formatCode>0.0</c:formatCode>
                <c:ptCount val="4"/>
                <c:pt idx="0">
                  <c:v>34.748425535837853</c:v>
                </c:pt>
                <c:pt idx="1">
                  <c:v>46.553617041220434</c:v>
                </c:pt>
                <c:pt idx="2">
                  <c:v>40.590909090909086</c:v>
                </c:pt>
                <c:pt idx="3">
                  <c:v>40.549325331402059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80-4B7D-8EAE-FC9F9D91FB75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Plastics!$B$23:$E$23</c:f>
              <c:numCache>
                <c:formatCode>0.0</c:formatCode>
                <c:ptCount val="4"/>
                <c:pt idx="0">
                  <c:v>41.25291259788083</c:v>
                </c:pt>
                <c:pt idx="1">
                  <c:v>49.076322553941331</c:v>
                </c:pt>
                <c:pt idx="2">
                  <c:v>38.999999999999993</c:v>
                </c:pt>
                <c:pt idx="3">
                  <c:v>41.4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80-4B7D-8EAE-FC9F9D91FB75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Plastics!$B$24:$E$24</c:f>
              <c:numCache>
                <c:formatCode>0.0</c:formatCode>
                <c:ptCount val="4"/>
                <c:pt idx="0">
                  <c:v>37.218916824245376</c:v>
                </c:pt>
                <c:pt idx="1">
                  <c:v>45.898015024842564</c:v>
                </c:pt>
                <c:pt idx="2">
                  <c:v>33.86363636363636</c:v>
                </c:pt>
                <c:pt idx="3">
                  <c:v>32.495638249823607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80-4B7D-8EAE-FC9F9D91FB75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Plastics!$B$25:$E$25</c:f>
              <c:numCache>
                <c:formatCode>0.0</c:formatCode>
                <c:ptCount val="4"/>
                <c:pt idx="0">
                  <c:v>36.41381930829575</c:v>
                </c:pt>
                <c:pt idx="1">
                  <c:v>55.243656079305325</c:v>
                </c:pt>
                <c:pt idx="2">
                  <c:v>39.454545454545453</c:v>
                </c:pt>
                <c:pt idx="3">
                  <c:v>39.953518727017133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80-4B7D-8EAE-FC9F9D91FB75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Plastics!$B$26:$E$26</c:f>
              <c:numCache>
                <c:formatCode>0.0</c:formatCode>
                <c:ptCount val="4"/>
                <c:pt idx="0">
                  <c:v>60.909090909090907</c:v>
                </c:pt>
                <c:pt idx="1">
                  <c:v>86.36363636363636</c:v>
                </c:pt>
                <c:pt idx="2">
                  <c:v>85.454545454545453</c:v>
                </c:pt>
                <c:pt idx="3">
                  <c:v>90.454545454545453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80-4B7D-8EAE-FC9F9D91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66232"/>
        <c:axId val="445466624"/>
      </c:scatterChart>
      <c:valAx>
        <c:axId val="445466232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6624"/>
        <c:crosses val="autoZero"/>
        <c:crossBetween val="midCat"/>
        <c:majorUnit val="5"/>
        <c:minorUnit val="1"/>
      </c:valAx>
      <c:valAx>
        <c:axId val="44546662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6232"/>
        <c:crosses val="autoZero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Food!$B$2:$E$2</c:f>
              <c:numCache>
                <c:formatCode>0.0</c:formatCode>
                <c:ptCount val="4"/>
                <c:pt idx="0" formatCode="General">
                  <c:v>12.7</c:v>
                </c:pt>
                <c:pt idx="1">
                  <c:v>21.4</c:v>
                </c:pt>
                <c:pt idx="2" formatCode="General">
                  <c:v>21.1</c:v>
                </c:pt>
                <c:pt idx="3" formatCode="General">
                  <c:v>25.1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FE-417A-8F7C-EE84974E367C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Food!$B$3:$E$3</c:f>
              <c:numCache>
                <c:formatCode>General</c:formatCode>
                <c:ptCount val="4"/>
                <c:pt idx="0">
                  <c:v>13.1</c:v>
                </c:pt>
                <c:pt idx="1">
                  <c:v>19.850000000000001</c:v>
                </c:pt>
                <c:pt idx="2">
                  <c:v>19.899999999999999</c:v>
                </c:pt>
                <c:pt idx="3">
                  <c:v>24.5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FE-417A-8F7C-EE84974E367C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Food!$B$4:$E$4</c:f>
              <c:numCache>
                <c:formatCode>General</c:formatCode>
                <c:ptCount val="4"/>
                <c:pt idx="0">
                  <c:v>13.6</c:v>
                </c:pt>
                <c:pt idx="1">
                  <c:v>23.29</c:v>
                </c:pt>
                <c:pt idx="2">
                  <c:v>21.3</c:v>
                </c:pt>
                <c:pt idx="3">
                  <c:v>26.4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FE-417A-8F7C-EE84974E367C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Food!$B$5:$E$5</c:f>
              <c:numCache>
                <c:formatCode>General</c:formatCode>
                <c:ptCount val="4"/>
                <c:pt idx="0">
                  <c:v>12.9</c:v>
                </c:pt>
                <c:pt idx="1">
                  <c:v>22.78</c:v>
                </c:pt>
                <c:pt idx="2">
                  <c:v>21.7</c:v>
                </c:pt>
                <c:pt idx="3">
                  <c:v>24.6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FE-417A-8F7C-EE84974E367C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Food!$B$6:$E$6</c:f>
              <c:numCache>
                <c:formatCode>General</c:formatCode>
                <c:ptCount val="4"/>
                <c:pt idx="0">
                  <c:v>12.2</c:v>
                </c:pt>
                <c:pt idx="1">
                  <c:v>20.68</c:v>
                </c:pt>
                <c:pt idx="2">
                  <c:v>21.9</c:v>
                </c:pt>
                <c:pt idx="3">
                  <c:v>26.2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FE-417A-8F7C-EE84974E367C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Food!$B$7:$E$7</c:f>
              <c:numCache>
                <c:formatCode>General</c:formatCode>
                <c:ptCount val="4"/>
                <c:pt idx="0">
                  <c:v>10.7</c:v>
                </c:pt>
                <c:pt idx="1">
                  <c:v>18.39</c:v>
                </c:pt>
                <c:pt idx="2">
                  <c:v>18.399999999999999</c:v>
                </c:pt>
                <c:pt idx="3">
                  <c:v>21.1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FE-417A-8F7C-EE84974E367C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Food!$B$8:$E$8</c:f>
              <c:numCache>
                <c:formatCode>General</c:formatCode>
                <c:ptCount val="4"/>
                <c:pt idx="0">
                  <c:v>13.6</c:v>
                </c:pt>
                <c:pt idx="1">
                  <c:v>17</c:v>
                </c:pt>
                <c:pt idx="2">
                  <c:v>21</c:v>
                </c:pt>
                <c:pt idx="3">
                  <c:v>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FE-417A-8F7C-EE84974E3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63488"/>
        <c:axId val="445467408"/>
      </c:scatterChart>
      <c:valAx>
        <c:axId val="445463488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7408"/>
        <c:crosses val="autoZero"/>
        <c:crossBetween val="midCat"/>
        <c:majorUnit val="5"/>
        <c:minorUnit val="1"/>
      </c:valAx>
      <c:valAx>
        <c:axId val="445467408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3488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Food!$B$20:$E$20</c:f>
              <c:numCache>
                <c:formatCode>0.0</c:formatCode>
                <c:ptCount val="4"/>
                <c:pt idx="0">
                  <c:v>56.761042120815006</c:v>
                </c:pt>
                <c:pt idx="1">
                  <c:v>69.756185384040421</c:v>
                </c:pt>
                <c:pt idx="2">
                  <c:v>58.272727272727266</c:v>
                </c:pt>
                <c:pt idx="3">
                  <c:v>66.2799148248031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06-43FB-AEC9-B5CE37AF9475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Food!$B$21:$E$21</c:f>
              <c:numCache>
                <c:formatCode>0.0</c:formatCode>
                <c:ptCount val="4"/>
                <c:pt idx="0">
                  <c:v>60.844975119318725</c:v>
                </c:pt>
                <c:pt idx="1">
                  <c:v>59.800615307092443</c:v>
                </c:pt>
                <c:pt idx="2">
                  <c:v>48.136363636363633</c:v>
                </c:pt>
                <c:pt idx="3">
                  <c:v>56.233061582524272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06-43FB-AEC9-B5CE37AF9475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Food!$B$22:$E$22</c:f>
              <c:numCache>
                <c:formatCode>0.0</c:formatCode>
                <c:ptCount val="4"/>
                <c:pt idx="0">
                  <c:v>49.226936175770305</c:v>
                </c:pt>
                <c:pt idx="1">
                  <c:v>70.404788369482077</c:v>
                </c:pt>
                <c:pt idx="2">
                  <c:v>57.227272727272727</c:v>
                </c:pt>
                <c:pt idx="3">
                  <c:v>66.906386796813393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06-43FB-AEC9-B5CE37AF9475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Food!$B$23:$E$23</c:f>
              <c:numCache>
                <c:formatCode>0.0</c:formatCode>
                <c:ptCount val="4"/>
                <c:pt idx="0">
                  <c:v>61.168111783064681</c:v>
                </c:pt>
                <c:pt idx="1">
                  <c:v>75.793805273137878</c:v>
                </c:pt>
                <c:pt idx="2">
                  <c:v>61.318181818181813</c:v>
                </c:pt>
                <c:pt idx="3">
                  <c:v>67.900000000000006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06-43FB-AEC9-B5CE37AF9475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Food!$B$24:$E$24</c:f>
              <c:numCache>
                <c:formatCode>0.0</c:formatCode>
                <c:ptCount val="4"/>
                <c:pt idx="0">
                  <c:v>53.420092383034536</c:v>
                </c:pt>
                <c:pt idx="1">
                  <c:v>67.894917790682698</c:v>
                </c:pt>
                <c:pt idx="2">
                  <c:v>61.772727272727273</c:v>
                </c:pt>
                <c:pt idx="3">
                  <c:v>69.785714929949066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06-43FB-AEC9-B5CE37AF9475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Food!$B$25:$E$25</c:f>
              <c:numCache>
                <c:formatCode>0.0</c:formatCode>
                <c:ptCount val="4"/>
                <c:pt idx="0">
                  <c:v>56.467806753444137</c:v>
                </c:pt>
                <c:pt idx="1">
                  <c:v>79.369596507689451</c:v>
                </c:pt>
                <c:pt idx="2">
                  <c:v>64.818181818181813</c:v>
                </c:pt>
                <c:pt idx="3">
                  <c:v>71.442308910174717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06-43FB-AEC9-B5CE37AF9475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Food!$B$26:$E$26</c:f>
              <c:numCache>
                <c:formatCode>0.0</c:formatCode>
                <c:ptCount val="4"/>
                <c:pt idx="0">
                  <c:v>86.818181818181813</c:v>
                </c:pt>
                <c:pt idx="1">
                  <c:v>89.090909090909079</c:v>
                </c:pt>
                <c:pt idx="2">
                  <c:v>101.36363636363636</c:v>
                </c:pt>
                <c:pt idx="3">
                  <c:v>106.36363636363636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06-43FB-AEC9-B5CE37AF9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68976"/>
        <c:axId val="445469368"/>
      </c:scatterChart>
      <c:valAx>
        <c:axId val="445468976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9368"/>
        <c:crosses val="autoZero"/>
        <c:crossBetween val="midCat"/>
        <c:majorUnit val="5"/>
        <c:minorUnit val="1"/>
      </c:valAx>
      <c:valAx>
        <c:axId val="445469368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68976"/>
        <c:crosses val="autoZero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'disp per capita'!$B$20:$E$20</c:f>
              <c:numCache>
                <c:formatCode>0.0</c:formatCode>
                <c:ptCount val="4"/>
                <c:pt idx="0">
                  <c:v>446.9373395339764</c:v>
                </c:pt>
                <c:pt idx="1">
                  <c:v>325.9634831029926</c:v>
                </c:pt>
                <c:pt idx="2">
                  <c:v>276.13636363636363</c:v>
                </c:pt>
                <c:pt idx="3">
                  <c:v>264.06340567650636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63-4DC3-9813-FE1BE694C4BE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'disp per capita'!$B$21:$E$21</c:f>
              <c:numCache>
                <c:formatCode>0.0</c:formatCode>
                <c:ptCount val="4"/>
                <c:pt idx="0">
                  <c:v>464.46545892609714</c:v>
                </c:pt>
                <c:pt idx="1">
                  <c:v>301.26254562766974</c:v>
                </c:pt>
                <c:pt idx="2">
                  <c:v>241.81818181818178</c:v>
                </c:pt>
                <c:pt idx="3">
                  <c:v>229.52270033683385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63-4DC3-9813-FE1BE694C4BE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'disp per capita'!$B$22:$E$22</c:f>
              <c:numCache>
                <c:formatCode>0.0</c:formatCode>
                <c:ptCount val="4"/>
                <c:pt idx="0">
                  <c:v>361.962765998311</c:v>
                </c:pt>
                <c:pt idx="1">
                  <c:v>302.29621455337951</c:v>
                </c:pt>
                <c:pt idx="2">
                  <c:v>268.77272727272725</c:v>
                </c:pt>
                <c:pt idx="3">
                  <c:v>253.43328332126293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63-4DC3-9813-FE1BE694C4BE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'disp per capita'!$B$23:$E$23</c:f>
              <c:numCache>
                <c:formatCode>0.0</c:formatCode>
                <c:ptCount val="4"/>
                <c:pt idx="0">
                  <c:v>474.17140917104405</c:v>
                </c:pt>
                <c:pt idx="1">
                  <c:v>332.72083087417855</c:v>
                </c:pt>
                <c:pt idx="2">
                  <c:v>282.54545454545456</c:v>
                </c:pt>
                <c:pt idx="3">
                  <c:v>275.86691622093963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63-4DC3-9813-FE1BE694C4BE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'disp per capita'!$B$24:$E$24</c:f>
              <c:numCache>
                <c:formatCode>0.0</c:formatCode>
                <c:ptCount val="4"/>
                <c:pt idx="0">
                  <c:v>437.86960969700442</c:v>
                </c:pt>
                <c:pt idx="1">
                  <c:v>328.31198157970351</c:v>
                </c:pt>
                <c:pt idx="2">
                  <c:v>282.13636363636363</c:v>
                </c:pt>
                <c:pt idx="3">
                  <c:v>266.35769057232466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63-4DC3-9813-FE1BE694C4BE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'disp per capita'!$B$25:$E$25</c:f>
              <c:numCache>
                <c:formatCode>0.0</c:formatCode>
                <c:ptCount val="4"/>
                <c:pt idx="0">
                  <c:v>527.73651171443123</c:v>
                </c:pt>
                <c:pt idx="1">
                  <c:v>431.59106311957288</c:v>
                </c:pt>
                <c:pt idx="2">
                  <c:v>352.27272727272725</c:v>
                </c:pt>
                <c:pt idx="3">
                  <c:v>338.58914175438258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63-4DC3-9813-FE1BE694C4BE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'disp per capita'!$B$26:$E$26</c:f>
              <c:numCache>
                <c:formatCode>0.0</c:formatCode>
                <c:ptCount val="4"/>
                <c:pt idx="0">
                  <c:v>638.09090909090901</c:v>
                </c:pt>
                <c:pt idx="1">
                  <c:v>524.27272727272725</c:v>
                </c:pt>
                <c:pt idx="2">
                  <c:v>481.81818181818176</c:v>
                </c:pt>
                <c:pt idx="3">
                  <c:v>485.72727272727263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63-4DC3-9813-FE1BE694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470152"/>
        <c:axId val="445470544"/>
      </c:scatterChart>
      <c:valAx>
        <c:axId val="445470152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70544"/>
        <c:crosses val="autoZero"/>
        <c:crossBetween val="midCat"/>
        <c:majorUnit val="5"/>
        <c:minorUnit val="1"/>
      </c:valAx>
      <c:valAx>
        <c:axId val="445470544"/>
        <c:scaling>
          <c:orientation val="minMax"/>
          <c:max val="7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70152"/>
        <c:crosses val="autoZero"/>
        <c:crossBetween val="midCat"/>
        <c:majorUnit val="250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92075</xdr:colOff>
      <xdr:row>1</xdr:row>
      <xdr:rowOff>63500</xdr:rowOff>
    </xdr:from>
    <xdr:to>
      <xdr:col>11</xdr:col>
      <xdr:colOff>536575</xdr:colOff>
      <xdr:row>14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292100</xdr:colOff>
      <xdr:row>1</xdr:row>
      <xdr:rowOff>12700</xdr:rowOff>
    </xdr:from>
    <xdr:to>
      <xdr:col>18</xdr:col>
      <xdr:colOff>736600</xdr:colOff>
      <xdr:row>4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11</xdr:col>
      <xdr:colOff>444500</xdr:colOff>
      <xdr:row>30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11</xdr:col>
      <xdr:colOff>381000</xdr:colOff>
      <xdr:row>14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11</xdr:col>
      <xdr:colOff>381000</xdr:colOff>
      <xdr:row>30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11</xdr:col>
      <xdr:colOff>381000</xdr:colOff>
      <xdr:row>14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18</xdr:row>
      <xdr:rowOff>190500</xdr:rowOff>
    </xdr:from>
    <xdr:to>
      <xdr:col>11</xdr:col>
      <xdr:colOff>409575</xdr:colOff>
      <xdr:row>32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12</xdr:col>
      <xdr:colOff>609600</xdr:colOff>
      <xdr:row>25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topLeftCell="A18" workbookViewId="0">
      <selection activeCell="C54" sqref="C54"/>
    </sheetView>
  </sheetViews>
  <sheetFormatPr defaultColWidth="10.875" defaultRowHeight="15.75" x14ac:dyDescent="0.25"/>
  <cols>
    <col min="1" max="5" width="10.625" bestFit="1" customWidth="1"/>
    <col min="6" max="6" width="9.625" bestFit="1" customWidth="1"/>
    <col min="7" max="17" width="10.625" bestFit="1" customWidth="1"/>
    <col min="18" max="18" width="12" bestFit="1" customWidth="1"/>
    <col min="19" max="21" width="9.625" bestFit="1" customWidth="1"/>
    <col min="22" max="25" width="10.625" bestFit="1" customWidth="1"/>
  </cols>
  <sheetData>
    <row r="1" spans="1:29" x14ac:dyDescent="0.25">
      <c r="A1" s="1" t="s">
        <v>14</v>
      </c>
      <c r="B1">
        <v>1487536</v>
      </c>
      <c r="C1">
        <v>1562723</v>
      </c>
      <c r="D1">
        <v>1626159</v>
      </c>
      <c r="E1">
        <v>1664727</v>
      </c>
      <c r="F1">
        <v>1230664</v>
      </c>
      <c r="G1">
        <v>1365536</v>
      </c>
      <c r="H1">
        <v>1418733</v>
      </c>
      <c r="I1">
        <v>1471160</v>
      </c>
      <c r="J1">
        <v>2300664</v>
      </c>
      <c r="K1">
        <v>2475290</v>
      </c>
      <c r="L1">
        <v>2592149</v>
      </c>
      <c r="M1">
        <v>2648771</v>
      </c>
      <c r="N1">
        <v>1951598</v>
      </c>
      <c r="O1">
        <v>2237216</v>
      </c>
      <c r="P1">
        <v>2296175</v>
      </c>
      <c r="Q1">
        <v>2358582</v>
      </c>
      <c r="R1">
        <v>378977</v>
      </c>
      <c r="S1">
        <v>463314</v>
      </c>
      <c r="T1">
        <v>472621</v>
      </c>
      <c r="U1">
        <v>479458</v>
      </c>
      <c r="V1">
        <v>7322564</v>
      </c>
      <c r="W1">
        <v>8104079</v>
      </c>
      <c r="X1">
        <v>8405837</v>
      </c>
      <c r="Y1">
        <v>8622698</v>
      </c>
    </row>
    <row r="2" spans="1:29" x14ac:dyDescent="0.25">
      <c r="A2" s="1" t="s">
        <v>12</v>
      </c>
    </row>
    <row r="3" spans="1:29" s="1" customFormat="1" x14ac:dyDescent="0.25">
      <c r="B3" s="1" t="s">
        <v>7</v>
      </c>
      <c r="C3" s="1" t="s">
        <v>7</v>
      </c>
      <c r="D3" s="1" t="s">
        <v>7</v>
      </c>
      <c r="E3" s="1" t="s">
        <v>7</v>
      </c>
      <c r="F3" s="1" t="s">
        <v>8</v>
      </c>
      <c r="G3" s="1" t="s">
        <v>8</v>
      </c>
      <c r="H3" s="1" t="s">
        <v>8</v>
      </c>
      <c r="I3" s="1" t="s">
        <v>8</v>
      </c>
      <c r="J3" s="1" t="s">
        <v>9</v>
      </c>
      <c r="K3" s="1" t="s">
        <v>9</v>
      </c>
      <c r="L3" s="1" t="s">
        <v>9</v>
      </c>
      <c r="M3" s="1" t="s">
        <v>9</v>
      </c>
      <c r="N3" s="1" t="s">
        <v>10</v>
      </c>
      <c r="O3" s="1" t="s">
        <v>10</v>
      </c>
      <c r="P3" s="1" t="s">
        <v>10</v>
      </c>
      <c r="Q3" s="1" t="s">
        <v>10</v>
      </c>
      <c r="R3" s="1" t="s">
        <v>11</v>
      </c>
      <c r="S3" s="1" t="s">
        <v>11</v>
      </c>
      <c r="T3" s="1" t="s">
        <v>11</v>
      </c>
      <c r="U3" s="1" t="s">
        <v>11</v>
      </c>
      <c r="V3" s="1" t="s">
        <v>16</v>
      </c>
      <c r="W3" s="1" t="s">
        <v>16</v>
      </c>
      <c r="X3" s="1" t="s">
        <v>16</v>
      </c>
      <c r="Y3" s="1" t="s">
        <v>16</v>
      </c>
      <c r="Z3" s="1" t="s">
        <v>22</v>
      </c>
      <c r="AA3" s="1" t="s">
        <v>22</v>
      </c>
      <c r="AB3" s="1" t="s">
        <v>22</v>
      </c>
      <c r="AC3" s="1" t="s">
        <v>22</v>
      </c>
    </row>
    <row r="4" spans="1:29" s="1" customFormat="1" x14ac:dyDescent="0.25">
      <c r="B4" s="1" t="s">
        <v>19</v>
      </c>
      <c r="C4" s="1" t="s">
        <v>19</v>
      </c>
      <c r="D4" s="1" t="s">
        <v>19</v>
      </c>
      <c r="E4" s="1" t="s">
        <v>19</v>
      </c>
      <c r="F4" s="1" t="s">
        <v>19</v>
      </c>
      <c r="G4" s="1" t="s">
        <v>19</v>
      </c>
      <c r="H4" s="1" t="s">
        <v>19</v>
      </c>
      <c r="I4" s="1" t="s">
        <v>19</v>
      </c>
      <c r="J4" s="1" t="s">
        <v>19</v>
      </c>
      <c r="K4" s="1" t="s">
        <v>19</v>
      </c>
      <c r="L4" s="1" t="s">
        <v>19</v>
      </c>
      <c r="M4" s="1" t="s">
        <v>19</v>
      </c>
      <c r="N4" s="1" t="s">
        <v>19</v>
      </c>
      <c r="O4" s="1" t="s">
        <v>19</v>
      </c>
      <c r="P4" s="1" t="s">
        <v>19</v>
      </c>
      <c r="Q4" s="1" t="s">
        <v>19</v>
      </c>
      <c r="R4" s="1" t="s">
        <v>19</v>
      </c>
      <c r="S4" s="1" t="s">
        <v>19</v>
      </c>
      <c r="T4" s="1" t="s">
        <v>19</v>
      </c>
      <c r="U4" s="1" t="s">
        <v>19</v>
      </c>
      <c r="V4" s="1" t="s">
        <v>19</v>
      </c>
      <c r="W4" s="1" t="s">
        <v>19</v>
      </c>
      <c r="X4" s="1" t="s">
        <v>19</v>
      </c>
      <c r="Y4" s="1" t="s">
        <v>19</v>
      </c>
      <c r="Z4" s="1" t="s">
        <v>19</v>
      </c>
      <c r="AA4" s="1" t="s">
        <v>19</v>
      </c>
      <c r="AB4" s="1" t="s">
        <v>19</v>
      </c>
      <c r="AC4" s="1" t="s">
        <v>19</v>
      </c>
    </row>
    <row r="5" spans="1:29" s="1" customFormat="1" x14ac:dyDescent="0.25">
      <c r="B5" s="1">
        <v>1990</v>
      </c>
      <c r="C5" s="1">
        <v>2004</v>
      </c>
      <c r="D5" s="1">
        <v>2013</v>
      </c>
      <c r="E5" s="1">
        <v>2017</v>
      </c>
      <c r="F5" s="1">
        <v>1990</v>
      </c>
      <c r="G5" s="1">
        <v>2004</v>
      </c>
      <c r="H5" s="1">
        <v>2013</v>
      </c>
      <c r="I5" s="1">
        <v>2017</v>
      </c>
      <c r="J5" s="1">
        <v>1990</v>
      </c>
      <c r="K5" s="1">
        <v>2004</v>
      </c>
      <c r="L5" s="1">
        <v>2013</v>
      </c>
      <c r="M5" s="1">
        <v>2017</v>
      </c>
      <c r="N5" s="1">
        <v>1990</v>
      </c>
      <c r="O5" s="1">
        <v>2004</v>
      </c>
      <c r="P5" s="1">
        <v>2013</v>
      </c>
      <c r="Q5" s="1">
        <v>2017</v>
      </c>
      <c r="R5" s="1">
        <v>1990</v>
      </c>
      <c r="S5" s="1">
        <v>2004</v>
      </c>
      <c r="T5" s="1">
        <v>2013</v>
      </c>
      <c r="U5" s="1">
        <v>2017</v>
      </c>
      <c r="V5" s="1">
        <v>1990</v>
      </c>
      <c r="W5" s="1">
        <v>2004</v>
      </c>
      <c r="X5" s="1">
        <v>2013</v>
      </c>
      <c r="Y5" s="1">
        <v>2017</v>
      </c>
      <c r="Z5">
        <v>1990</v>
      </c>
      <c r="AA5">
        <v>2004</v>
      </c>
      <c r="AB5">
        <v>2013</v>
      </c>
      <c r="AC5">
        <v>2017</v>
      </c>
    </row>
    <row r="6" spans="1:29" x14ac:dyDescent="0.25">
      <c r="A6" t="s">
        <v>0</v>
      </c>
      <c r="B6">
        <v>33.6</v>
      </c>
      <c r="C6">
        <v>30.41</v>
      </c>
      <c r="D6">
        <v>30.4</v>
      </c>
      <c r="E6">
        <v>27.3</v>
      </c>
      <c r="F6">
        <v>30.9</v>
      </c>
      <c r="G6">
        <v>22.37</v>
      </c>
      <c r="H6">
        <v>19.3</v>
      </c>
      <c r="I6">
        <v>18.600000000000001</v>
      </c>
      <c r="J6">
        <v>29.3</v>
      </c>
      <c r="K6">
        <v>21.38</v>
      </c>
      <c r="L6">
        <v>20.2</v>
      </c>
      <c r="M6">
        <v>20.5</v>
      </c>
      <c r="N6">
        <v>32.6</v>
      </c>
      <c r="O6">
        <v>21.95</v>
      </c>
      <c r="P6">
        <v>18.3</v>
      </c>
      <c r="Q6">
        <v>19.2</v>
      </c>
      <c r="R6">
        <v>28.9</v>
      </c>
      <c r="S6">
        <v>20.98</v>
      </c>
      <c r="T6">
        <v>20.6</v>
      </c>
      <c r="U6">
        <v>21.1</v>
      </c>
      <c r="V6" s="5">
        <v>31.3</v>
      </c>
      <c r="W6">
        <v>23.32</v>
      </c>
      <c r="X6">
        <v>21.3</v>
      </c>
      <c r="Y6">
        <v>21</v>
      </c>
      <c r="Z6">
        <v>30</v>
      </c>
      <c r="AA6">
        <v>27.1</v>
      </c>
      <c r="AB6">
        <v>15</v>
      </c>
      <c r="AC6">
        <v>13.2</v>
      </c>
    </row>
    <row r="7" spans="1:29" x14ac:dyDescent="0.25">
      <c r="A7" t="s">
        <v>1</v>
      </c>
      <c r="B7">
        <v>10.3</v>
      </c>
      <c r="C7">
        <v>16.239999999999998</v>
      </c>
      <c r="D7">
        <v>16.2</v>
      </c>
      <c r="E7">
        <v>15.9</v>
      </c>
      <c r="F7">
        <v>9.6</v>
      </c>
      <c r="G7">
        <v>15.4</v>
      </c>
      <c r="H7">
        <v>15.1</v>
      </c>
      <c r="I7">
        <v>16</v>
      </c>
      <c r="J7">
        <v>8.6999999999999993</v>
      </c>
      <c r="K7">
        <v>14.75</v>
      </c>
      <c r="L7">
        <v>13.8</v>
      </c>
      <c r="M7">
        <v>15</v>
      </c>
      <c r="N7">
        <v>8.5</v>
      </c>
      <c r="O7">
        <v>13.98</v>
      </c>
      <c r="P7">
        <v>12</v>
      </c>
      <c r="Q7">
        <v>12.2</v>
      </c>
      <c r="R7">
        <v>6.9</v>
      </c>
      <c r="S7">
        <v>12.8</v>
      </c>
      <c r="T7">
        <v>11.2</v>
      </c>
      <c r="U7">
        <v>11.8</v>
      </c>
      <c r="V7">
        <v>8.9</v>
      </c>
      <c r="W7">
        <v>14.76</v>
      </c>
      <c r="X7">
        <v>13.7</v>
      </c>
      <c r="Y7">
        <v>14.3</v>
      </c>
      <c r="Z7">
        <v>9.6</v>
      </c>
      <c r="AA7">
        <v>16.399999999999999</v>
      </c>
      <c r="AB7">
        <v>17.7</v>
      </c>
      <c r="AC7">
        <v>18.7</v>
      </c>
    </row>
    <row r="8" spans="1:29" x14ac:dyDescent="0.25">
      <c r="A8" t="s">
        <v>2</v>
      </c>
      <c r="B8">
        <v>5.2</v>
      </c>
      <c r="C8">
        <v>2.92</v>
      </c>
      <c r="D8">
        <v>2.4</v>
      </c>
      <c r="E8">
        <v>2.9</v>
      </c>
      <c r="F8">
        <v>5.5</v>
      </c>
      <c r="G8">
        <v>2.96</v>
      </c>
      <c r="H8">
        <v>2.5</v>
      </c>
      <c r="I8">
        <v>2.1</v>
      </c>
      <c r="J8">
        <v>5</v>
      </c>
      <c r="K8">
        <v>2.87</v>
      </c>
      <c r="L8">
        <v>1.9</v>
      </c>
      <c r="M8">
        <v>2.2999999999999998</v>
      </c>
      <c r="N8">
        <v>4.7</v>
      </c>
      <c r="O8">
        <v>2.12</v>
      </c>
      <c r="P8">
        <v>1.7</v>
      </c>
      <c r="Q8">
        <v>1.7</v>
      </c>
      <c r="R8">
        <v>4.2</v>
      </c>
      <c r="S8">
        <v>1.71</v>
      </c>
      <c r="T8">
        <v>1.5</v>
      </c>
      <c r="U8">
        <v>1.5</v>
      </c>
      <c r="V8">
        <v>5</v>
      </c>
      <c r="W8">
        <v>2.6</v>
      </c>
      <c r="X8">
        <v>2</v>
      </c>
      <c r="Y8">
        <v>2.1</v>
      </c>
      <c r="Z8">
        <v>6</v>
      </c>
      <c r="AA8">
        <v>6</v>
      </c>
      <c r="AB8">
        <v>5</v>
      </c>
      <c r="AC8">
        <v>4.8</v>
      </c>
    </row>
    <row r="9" spans="1:29" x14ac:dyDescent="0.25">
      <c r="A9" t="s">
        <v>3</v>
      </c>
      <c r="B9">
        <v>5</v>
      </c>
      <c r="C9">
        <v>3.74</v>
      </c>
      <c r="D9">
        <v>3.1</v>
      </c>
      <c r="E9">
        <v>2.8</v>
      </c>
      <c r="F9">
        <v>5</v>
      </c>
      <c r="G9">
        <v>3.86</v>
      </c>
      <c r="H9">
        <v>3.4</v>
      </c>
      <c r="I9">
        <v>3.3</v>
      </c>
      <c r="J9">
        <v>4.7</v>
      </c>
      <c r="K9">
        <v>3.72</v>
      </c>
      <c r="L9">
        <v>2.7</v>
      </c>
      <c r="M9">
        <v>3.6</v>
      </c>
      <c r="N9">
        <v>4.8</v>
      </c>
      <c r="O9">
        <v>3.48</v>
      </c>
      <c r="P9">
        <v>2.8</v>
      </c>
      <c r="Q9">
        <v>3</v>
      </c>
      <c r="R9">
        <v>4.5</v>
      </c>
      <c r="S9">
        <v>3.34</v>
      </c>
      <c r="T9">
        <v>2.6</v>
      </c>
      <c r="U9">
        <v>3</v>
      </c>
      <c r="V9">
        <v>4.8</v>
      </c>
      <c r="W9">
        <v>3.65</v>
      </c>
      <c r="X9">
        <v>2.9</v>
      </c>
      <c r="Y9">
        <v>4.5999999999999996</v>
      </c>
      <c r="Z9">
        <f>5.9+1+0.2</f>
        <v>7.1000000000000005</v>
      </c>
      <c r="AA9">
        <f>5.8+1.5+0.3</f>
        <v>7.6</v>
      </c>
      <c r="AB9">
        <f>7.1+1.7+0.4</f>
        <v>9.1999999999999993</v>
      </c>
      <c r="AC9">
        <f>7.3+1.8+0.5</f>
        <v>9.6</v>
      </c>
    </row>
    <row r="10" spans="1:29" x14ac:dyDescent="0.25">
      <c r="A10" t="s">
        <v>4</v>
      </c>
      <c r="B10">
        <v>13.1</v>
      </c>
      <c r="C10">
        <v>19.850000000000001</v>
      </c>
      <c r="D10">
        <v>19.899999999999999</v>
      </c>
      <c r="E10">
        <v>24.5</v>
      </c>
      <c r="F10">
        <v>13.6</v>
      </c>
      <c r="G10">
        <v>23.29</v>
      </c>
      <c r="H10">
        <v>21.3</v>
      </c>
      <c r="I10">
        <v>26.4</v>
      </c>
      <c r="J10">
        <v>12.9</v>
      </c>
      <c r="K10">
        <v>22.78</v>
      </c>
      <c r="L10">
        <v>21.7</v>
      </c>
      <c r="M10">
        <v>24.6</v>
      </c>
      <c r="N10">
        <v>12.2</v>
      </c>
      <c r="O10">
        <v>20.68</v>
      </c>
      <c r="P10">
        <v>21.9</v>
      </c>
      <c r="Q10">
        <v>26.2</v>
      </c>
      <c r="R10">
        <v>10.7</v>
      </c>
      <c r="S10">
        <v>18.39</v>
      </c>
      <c r="T10">
        <v>18.399999999999999</v>
      </c>
      <c r="U10">
        <v>21.1</v>
      </c>
      <c r="V10">
        <v>12.7</v>
      </c>
      <c r="W10">
        <v>21.4</v>
      </c>
      <c r="X10">
        <v>21.1</v>
      </c>
      <c r="Y10">
        <v>25.1</v>
      </c>
      <c r="Z10">
        <v>13.6</v>
      </c>
      <c r="AA10">
        <v>17</v>
      </c>
      <c r="AB10">
        <v>21</v>
      </c>
      <c r="AC10">
        <v>21.9</v>
      </c>
    </row>
    <row r="11" spans="1:29" x14ac:dyDescent="0.25">
      <c r="A11" t="s">
        <v>5</v>
      </c>
      <c r="B11">
        <f>1.6+0.3</f>
        <v>1.9000000000000001</v>
      </c>
      <c r="C11">
        <v>1.75</v>
      </c>
      <c r="D11">
        <v>2.5</v>
      </c>
      <c r="E11">
        <v>1.4</v>
      </c>
      <c r="F11">
        <v>2.5</v>
      </c>
      <c r="G11">
        <v>3.2</v>
      </c>
      <c r="H11">
        <v>3.9</v>
      </c>
      <c r="I11">
        <v>3.9</v>
      </c>
      <c r="J11">
        <v>3.1</v>
      </c>
      <c r="K11">
        <v>4.0199999999999996</v>
      </c>
      <c r="L11">
        <v>5.7</v>
      </c>
      <c r="M11">
        <v>5.0999999999999996</v>
      </c>
      <c r="N11">
        <v>6.4</v>
      </c>
      <c r="O11">
        <v>7.35</v>
      </c>
      <c r="P11">
        <v>11.2</v>
      </c>
      <c r="Q11">
        <v>10.4</v>
      </c>
      <c r="R11">
        <v>7.5</v>
      </c>
      <c r="S11">
        <v>11.32</v>
      </c>
      <c r="T11">
        <v>16.600000000000001</v>
      </c>
      <c r="U11">
        <v>15.3</v>
      </c>
      <c r="V11">
        <v>4.0999999999999996</v>
      </c>
      <c r="W11">
        <v>5.14</v>
      </c>
      <c r="X11">
        <v>7.2</v>
      </c>
      <c r="Y11">
        <v>6.5</v>
      </c>
      <c r="Z11">
        <v>17.600000000000001</v>
      </c>
      <c r="AA11">
        <v>7.1</v>
      </c>
      <c r="AB11">
        <v>8.1</v>
      </c>
      <c r="AC11">
        <v>6.2</v>
      </c>
    </row>
    <row r="12" spans="1:29" x14ac:dyDescent="0.25">
      <c r="A12" t="s">
        <v>6</v>
      </c>
      <c r="B12">
        <v>30.9</v>
      </c>
      <c r="C12">
        <v>25.09</v>
      </c>
      <c r="D12">
        <v>25.5</v>
      </c>
      <c r="E12">
        <v>25.2</v>
      </c>
      <c r="F12">
        <v>32.9</v>
      </c>
      <c r="G12">
        <v>28.92</v>
      </c>
      <c r="H12">
        <v>34.5</v>
      </c>
      <c r="I12">
        <v>29.7</v>
      </c>
      <c r="J12">
        <v>36.299999999999997</v>
      </c>
      <c r="K12">
        <v>30.48</v>
      </c>
      <c r="L12">
        <v>34</v>
      </c>
      <c r="M12">
        <v>28.8</v>
      </c>
      <c r="N12">
        <v>30.8</v>
      </c>
      <c r="O12">
        <v>30.44</v>
      </c>
      <c r="P12">
        <v>32.1</v>
      </c>
      <c r="Q12">
        <v>27.3</v>
      </c>
      <c r="R12">
        <v>37.299999999999997</v>
      </c>
      <c r="S12">
        <v>31.46</v>
      </c>
      <c r="T12">
        <v>29.1</v>
      </c>
      <c r="U12">
        <v>26.2</v>
      </c>
      <c r="V12">
        <v>33.200000000000003</v>
      </c>
      <c r="W12">
        <v>29.13</v>
      </c>
      <c r="X12">
        <v>31.8</v>
      </c>
      <c r="Y12">
        <v>26.4</v>
      </c>
      <c r="Z12">
        <v>16.100000000000001</v>
      </c>
      <c r="AA12">
        <v>18.8</v>
      </c>
      <c r="AB12">
        <v>24</v>
      </c>
      <c r="AC12">
        <v>25.6</v>
      </c>
    </row>
    <row r="13" spans="1:29" x14ac:dyDescent="0.25">
      <c r="A13" t="s">
        <v>15</v>
      </c>
      <c r="B13">
        <f>SUM(B6:B12)</f>
        <v>100</v>
      </c>
      <c r="C13">
        <f t="shared" ref="C13:I13" si="0">SUM(C6:C12)</f>
        <v>100</v>
      </c>
      <c r="D13">
        <f t="shared" si="0"/>
        <v>100</v>
      </c>
      <c r="E13">
        <f t="shared" si="0"/>
        <v>100.00000000000001</v>
      </c>
      <c r="F13">
        <f>SUM(F6:F12)</f>
        <v>100</v>
      </c>
      <c r="G13">
        <f t="shared" si="0"/>
        <v>100</v>
      </c>
      <c r="H13">
        <f t="shared" si="0"/>
        <v>100</v>
      </c>
      <c r="I13">
        <f t="shared" si="0"/>
        <v>100.00000000000001</v>
      </c>
      <c r="J13">
        <f t="shared" ref="J13:Y13" si="1">SUM(J6:J12)</f>
        <v>100</v>
      </c>
      <c r="K13">
        <f t="shared" si="1"/>
        <v>100</v>
      </c>
      <c r="L13">
        <f t="shared" si="1"/>
        <v>100</v>
      </c>
      <c r="M13">
        <f t="shared" si="1"/>
        <v>99.899999999999991</v>
      </c>
      <c r="N13">
        <f t="shared" si="1"/>
        <v>100</v>
      </c>
      <c r="O13">
        <f t="shared" si="1"/>
        <v>99.999999999999986</v>
      </c>
      <c r="P13">
        <f t="shared" si="1"/>
        <v>100</v>
      </c>
      <c r="Q13">
        <f t="shared" si="1"/>
        <v>100</v>
      </c>
      <c r="R13">
        <f t="shared" si="1"/>
        <v>100</v>
      </c>
      <c r="S13">
        <f t="shared" si="1"/>
        <v>100</v>
      </c>
      <c r="T13">
        <f t="shared" si="1"/>
        <v>100</v>
      </c>
      <c r="U13">
        <f t="shared" si="1"/>
        <v>100.00000000000001</v>
      </c>
      <c r="V13">
        <f t="shared" si="1"/>
        <v>100</v>
      </c>
      <c r="W13">
        <f t="shared" si="1"/>
        <v>99.999999999999986</v>
      </c>
      <c r="X13">
        <f t="shared" si="1"/>
        <v>100</v>
      </c>
      <c r="Y13">
        <f t="shared" si="1"/>
        <v>100</v>
      </c>
    </row>
    <row r="15" spans="1:29" x14ac:dyDescent="0.25">
      <c r="A15" s="1" t="s">
        <v>13</v>
      </c>
    </row>
    <row r="16" spans="1:29" s="1" customFormat="1" x14ac:dyDescent="0.25">
      <c r="B16" s="1">
        <v>1990</v>
      </c>
      <c r="C16" s="1">
        <v>2004</v>
      </c>
      <c r="D16" s="1">
        <v>2013</v>
      </c>
      <c r="E16" s="1">
        <v>2017</v>
      </c>
      <c r="F16" s="1">
        <v>1990</v>
      </c>
      <c r="G16" s="1">
        <v>2004</v>
      </c>
      <c r="H16" s="1">
        <v>2013</v>
      </c>
      <c r="I16" s="1">
        <v>2017</v>
      </c>
      <c r="J16" s="1">
        <v>1990</v>
      </c>
      <c r="K16" s="1">
        <v>2004</v>
      </c>
      <c r="L16" s="1">
        <v>2013</v>
      </c>
      <c r="M16" s="1">
        <v>2017</v>
      </c>
      <c r="N16" s="1">
        <v>1990</v>
      </c>
      <c r="O16" s="1">
        <v>2004</v>
      </c>
      <c r="P16" s="1">
        <v>2013</v>
      </c>
      <c r="Q16" s="1">
        <v>2017</v>
      </c>
      <c r="R16" s="1">
        <v>1990</v>
      </c>
      <c r="S16" s="1">
        <v>2004</v>
      </c>
      <c r="T16" s="1">
        <v>2013</v>
      </c>
      <c r="U16" s="1">
        <v>2017</v>
      </c>
      <c r="V16" s="1">
        <v>1990</v>
      </c>
      <c r="W16" s="1">
        <v>2004</v>
      </c>
      <c r="X16" s="1">
        <v>2013</v>
      </c>
      <c r="Y16" s="1">
        <v>2017</v>
      </c>
      <c r="Z16" s="1">
        <v>1990</v>
      </c>
      <c r="AA16" s="1">
        <v>2004</v>
      </c>
      <c r="AB16" s="1">
        <v>2013</v>
      </c>
      <c r="AC16" s="1">
        <v>2017</v>
      </c>
    </row>
    <row r="17" spans="1:29" x14ac:dyDescent="0.25">
      <c r="A17" t="s">
        <v>0</v>
      </c>
      <c r="B17" s="2">
        <f t="shared" ref="B17:B24" si="2">+(B$29*2000)*(B6/100)/(B$1)</f>
        <v>343.3328672381711</v>
      </c>
      <c r="C17" s="2">
        <f>+(C$30*2000)*(C6/100)/C$1</f>
        <v>201.5506682758236</v>
      </c>
      <c r="D17" s="2">
        <v>161.69999999999999</v>
      </c>
      <c r="E17" s="2">
        <f t="shared" ref="E17:G24" si="3">+(E$30*2000)*(E6/100)/E$1</f>
        <v>137.85133382230239</v>
      </c>
      <c r="F17" s="2">
        <f t="shared" ref="F17:F24" si="4">+(F$29*2000)*(F6/100)/(F$1)</f>
        <v>246.06228832565185</v>
      </c>
      <c r="G17" s="2">
        <f t="shared" si="3"/>
        <v>148.7720590303002</v>
      </c>
      <c r="H17" s="2">
        <v>114.1</v>
      </c>
      <c r="I17" s="2">
        <f t="shared" ref="I17:I24" si="5">+(I$30*2000)*(I6/100)/I$1</f>
        <v>103.70489953506079</v>
      </c>
      <c r="J17" s="2">
        <f t="shared" ref="J17:J24" si="6">+(J$29*2000)*(J6/100)/(J$1)</f>
        <v>305.65089035165499</v>
      </c>
      <c r="K17" s="2">
        <f t="shared" ref="K17:K24" si="7">+(K$30*2000)*(K6/100)/K$1</f>
        <v>156.49857000997861</v>
      </c>
      <c r="L17" s="2">
        <v>125.6</v>
      </c>
      <c r="M17" s="2">
        <f t="shared" ref="M17:M24" si="8">+(M$30*2000)*(M6/100)/M$1</f>
        <v>124.54051973537916</v>
      </c>
      <c r="N17" s="2">
        <f t="shared" ref="N17:N24" si="9">+(N$29*2000)*(N6/100)/(N$1)</f>
        <v>314.04008407469161</v>
      </c>
      <c r="O17" s="2">
        <f t="shared" ref="O17:O24" si="10">+(O$30*2000)*(O6/100)/O$1</f>
        <v>158.54185590483885</v>
      </c>
      <c r="P17" s="2">
        <v>113.6</v>
      </c>
      <c r="Q17" s="2">
        <f t="shared" ref="Q17:Q24" si="11">+(Q$30*2000)*(Q6/100)/Q$1</f>
        <v>112.50948849774994</v>
      </c>
      <c r="R17" s="2">
        <f t="shared" ref="R17:R24" si="12">+(R$29*2000)*(R6/100)/(R$1)</f>
        <v>335.53487414803533</v>
      </c>
      <c r="S17" s="2">
        <f t="shared" ref="S17:S24" si="13">+(S$30*2000)*(S6/100)/S$1</f>
        <v>199.20517109347008</v>
      </c>
      <c r="T17" s="2">
        <v>159.69999999999999</v>
      </c>
      <c r="U17" s="2">
        <f t="shared" ref="U17:U24" si="14">+(U$30*2000)*(U6/100)/U$1</f>
        <v>157.17307960238438</v>
      </c>
      <c r="V17" s="2">
        <v>307.76105200309621</v>
      </c>
      <c r="W17" s="2">
        <f t="shared" ref="W17:W24" si="15">+(W$30*2000)*(W6/100)/W$1</f>
        <v>167.23230537115936</v>
      </c>
      <c r="X17" s="2">
        <v>129.4</v>
      </c>
      <c r="Y17" s="2">
        <f t="shared" ref="Y17:Y24" si="16">+(Y$30*2000)*(Y6/100)/Y$1</f>
        <v>121.99729342254595</v>
      </c>
      <c r="Z17">
        <v>420</v>
      </c>
      <c r="AA17">
        <v>315</v>
      </c>
      <c r="AB17">
        <v>159</v>
      </c>
      <c r="AC17">
        <v>141</v>
      </c>
    </row>
    <row r="18" spans="1:29" x14ac:dyDescent="0.25">
      <c r="A18" t="s">
        <v>1</v>
      </c>
      <c r="B18" s="2">
        <f t="shared" si="2"/>
        <v>105.24787299265363</v>
      </c>
      <c r="C18" s="2">
        <f t="shared" ref="C18:C24" si="17">+(C$30*2000)*(C7/100)/C$1</f>
        <v>107.63508230185384</v>
      </c>
      <c r="D18" s="2">
        <v>86.2</v>
      </c>
      <c r="E18" s="2">
        <f t="shared" si="3"/>
        <v>80.28704057782447</v>
      </c>
      <c r="F18" s="2">
        <f t="shared" si="4"/>
        <v>76.446536178843289</v>
      </c>
      <c r="G18" s="2">
        <f t="shared" si="3"/>
        <v>102.41795749068497</v>
      </c>
      <c r="H18" s="2">
        <v>89.3</v>
      </c>
      <c r="I18" s="2">
        <f t="shared" si="5"/>
        <v>89.208515729084539</v>
      </c>
      <c r="J18" s="2">
        <f t="shared" si="6"/>
        <v>90.756407715337829</v>
      </c>
      <c r="K18" s="2">
        <f t="shared" si="7"/>
        <v>107.96790961867094</v>
      </c>
      <c r="L18" s="2">
        <v>85.8</v>
      </c>
      <c r="M18" s="2">
        <f t="shared" si="8"/>
        <v>91.127209562472558</v>
      </c>
      <c r="N18" s="2">
        <f t="shared" si="9"/>
        <v>81.881617013339834</v>
      </c>
      <c r="O18" s="2">
        <f t="shared" si="10"/>
        <v>100.97563305465366</v>
      </c>
      <c r="P18" s="2">
        <v>74.5</v>
      </c>
      <c r="Q18" s="2">
        <f t="shared" si="11"/>
        <v>71.490404149611948</v>
      </c>
      <c r="R18" s="2">
        <f t="shared" si="12"/>
        <v>80.110402478250663</v>
      </c>
      <c r="S18" s="2">
        <f t="shared" si="13"/>
        <v>121.53604337447172</v>
      </c>
      <c r="T18" s="2">
        <v>86.8</v>
      </c>
      <c r="U18" s="2">
        <f t="shared" si="14"/>
        <v>87.897741199437704</v>
      </c>
      <c r="V18" s="2">
        <v>87.510331080752607</v>
      </c>
      <c r="W18" s="2">
        <f t="shared" si="15"/>
        <v>105.84686223320379</v>
      </c>
      <c r="X18" s="2">
        <v>83.2</v>
      </c>
      <c r="Y18" s="2">
        <f t="shared" si="16"/>
        <v>83.074347425828918</v>
      </c>
      <c r="Z18">
        <v>134</v>
      </c>
      <c r="AA18">
        <v>190</v>
      </c>
      <c r="AB18">
        <v>188</v>
      </c>
      <c r="AC18">
        <v>199</v>
      </c>
    </row>
    <row r="19" spans="1:29" x14ac:dyDescent="0.25">
      <c r="A19" t="s">
        <v>2</v>
      </c>
      <c r="B19" s="2">
        <f t="shared" si="2"/>
        <v>53.13484850114552</v>
      </c>
      <c r="C19" s="2">
        <f t="shared" si="17"/>
        <v>19.353105931121508</v>
      </c>
      <c r="D19" s="2">
        <v>12.8</v>
      </c>
      <c r="E19" s="2">
        <f t="shared" si="3"/>
        <v>14.643548281489995</v>
      </c>
      <c r="F19" s="2">
        <f t="shared" si="4"/>
        <v>43.797494685795634</v>
      </c>
      <c r="G19" s="2">
        <f t="shared" si="3"/>
        <v>19.685529491716075</v>
      </c>
      <c r="H19" s="2">
        <v>14.8</v>
      </c>
      <c r="I19" s="2">
        <f t="shared" si="5"/>
        <v>11.708617689442345</v>
      </c>
      <c r="J19" s="2">
        <f t="shared" si="6"/>
        <v>52.158855008814847</v>
      </c>
      <c r="K19" s="2">
        <f t="shared" si="7"/>
        <v>21.007993261395633</v>
      </c>
      <c r="L19" s="2">
        <v>11.8</v>
      </c>
      <c r="M19" s="2">
        <f t="shared" si="8"/>
        <v>13.972838799579126</v>
      </c>
      <c r="N19" s="2">
        <f t="shared" si="9"/>
        <v>45.275717642670266</v>
      </c>
      <c r="O19" s="2">
        <f t="shared" si="10"/>
        <v>15.312470820877376</v>
      </c>
      <c r="P19" s="2">
        <v>0</v>
      </c>
      <c r="Q19" s="2">
        <f t="shared" si="11"/>
        <v>9.9617776274049437</v>
      </c>
      <c r="R19" s="2">
        <f t="shared" si="12"/>
        <v>48.762853682413443</v>
      </c>
      <c r="S19" s="2">
        <f t="shared" si="13"/>
        <v>16.236455794558331</v>
      </c>
      <c r="T19" s="2">
        <v>11.6</v>
      </c>
      <c r="U19" s="2">
        <f t="shared" si="14"/>
        <v>11.173441677894623</v>
      </c>
      <c r="V19" s="2">
        <v>49.163107348737412</v>
      </c>
      <c r="W19" s="2">
        <f t="shared" si="15"/>
        <v>18.645111233491182</v>
      </c>
      <c r="X19" s="2">
        <v>12.2</v>
      </c>
      <c r="Y19" s="2">
        <f t="shared" si="16"/>
        <v>12.199729342254598</v>
      </c>
      <c r="Z19">
        <v>83.9</v>
      </c>
      <c r="AA19">
        <v>69.400000000000006</v>
      </c>
      <c r="AB19">
        <v>53.1</v>
      </c>
      <c r="AC19">
        <v>51.4</v>
      </c>
    </row>
    <row r="20" spans="1:29" x14ac:dyDescent="0.25">
      <c r="A20" t="s">
        <v>3</v>
      </c>
      <c r="B20" s="2">
        <f t="shared" si="2"/>
        <v>51.091200481870693</v>
      </c>
      <c r="C20" s="2">
        <f t="shared" si="17"/>
        <v>24.787882254244668</v>
      </c>
      <c r="D20" s="2">
        <v>16.5</v>
      </c>
      <c r="E20" s="2">
        <f t="shared" si="3"/>
        <v>14.13859834074896</v>
      </c>
      <c r="F20" s="2">
        <f t="shared" si="4"/>
        <v>39.815904259814211</v>
      </c>
      <c r="G20" s="2">
        <f t="shared" si="3"/>
        <v>25.670994539872986</v>
      </c>
      <c r="H20" s="2">
        <v>20.100000000000001</v>
      </c>
      <c r="I20" s="2">
        <f t="shared" si="5"/>
        <v>18.399256369123684</v>
      </c>
      <c r="J20" s="2">
        <f t="shared" si="6"/>
        <v>49.029323708285958</v>
      </c>
      <c r="K20" s="2">
        <f t="shared" si="7"/>
        <v>27.229872798742775</v>
      </c>
      <c r="L20" s="2">
        <v>16.8</v>
      </c>
      <c r="M20" s="2">
        <f t="shared" si="8"/>
        <v>21.870530294993415</v>
      </c>
      <c r="N20" s="2">
        <f t="shared" si="9"/>
        <v>46.239030784003674</v>
      </c>
      <c r="O20" s="2">
        <f t="shared" si="10"/>
        <v>25.135565309742105</v>
      </c>
      <c r="P20" s="2">
        <v>17.399999999999999</v>
      </c>
      <c r="Q20" s="2">
        <f t="shared" si="11"/>
        <v>17.579607577773427</v>
      </c>
      <c r="R20" s="2">
        <f t="shared" si="12"/>
        <v>52.24591465972869</v>
      </c>
      <c r="S20" s="2">
        <f t="shared" si="13"/>
        <v>31.713311318026214</v>
      </c>
      <c r="T20" s="2">
        <v>20.2</v>
      </c>
      <c r="U20" s="2">
        <f t="shared" si="14"/>
        <v>22.346883355789245</v>
      </c>
      <c r="V20" s="2">
        <v>47.196583054787915</v>
      </c>
      <c r="W20" s="2">
        <f t="shared" si="15"/>
        <v>26.174867693170313</v>
      </c>
      <c r="X20" s="2">
        <v>17.600000000000001</v>
      </c>
      <c r="Y20" s="2">
        <f t="shared" si="16"/>
        <v>26.723216654462448</v>
      </c>
      <c r="Z20">
        <f>83.5+14.4+3</f>
        <v>100.9</v>
      </c>
      <c r="AA20">
        <f>67.1+17.6+3.6</f>
        <v>88.299999999999983</v>
      </c>
      <c r="AB20">
        <f>75+17.7+4.1</f>
        <v>96.8</v>
      </c>
      <c r="AC20">
        <f>78.3+19.8+4.9</f>
        <v>103</v>
      </c>
    </row>
    <row r="21" spans="1:29" x14ac:dyDescent="0.25">
      <c r="A21" t="s">
        <v>4</v>
      </c>
      <c r="B21" s="2">
        <f t="shared" si="2"/>
        <v>133.85894526250121</v>
      </c>
      <c r="C21" s="2">
        <f t="shared" si="17"/>
        <v>131.56135367560339</v>
      </c>
      <c r="D21" s="2">
        <v>105.9</v>
      </c>
      <c r="E21" s="2">
        <f t="shared" si="3"/>
        <v>123.71273548155341</v>
      </c>
      <c r="F21" s="2">
        <f t="shared" si="4"/>
        <v>108.29925958669467</v>
      </c>
      <c r="G21" s="2">
        <f t="shared" si="3"/>
        <v>154.89053441286057</v>
      </c>
      <c r="H21" s="2">
        <v>125.9</v>
      </c>
      <c r="I21" s="2">
        <f t="shared" si="5"/>
        <v>147.19405095298947</v>
      </c>
      <c r="J21" s="2">
        <f t="shared" si="6"/>
        <v>134.5698459227423</v>
      </c>
      <c r="K21" s="2">
        <f t="shared" si="7"/>
        <v>166.74637160090333</v>
      </c>
      <c r="L21" s="2">
        <v>134.9</v>
      </c>
      <c r="M21" s="2">
        <f t="shared" si="8"/>
        <v>149.44862368245501</v>
      </c>
      <c r="N21" s="2">
        <f t="shared" si="9"/>
        <v>117.52420324267599</v>
      </c>
      <c r="O21" s="2">
        <f t="shared" si="10"/>
        <v>149.36881913950194</v>
      </c>
      <c r="P21" s="2">
        <v>135.9</v>
      </c>
      <c r="Q21" s="2">
        <f t="shared" si="11"/>
        <v>153.52857284588796</v>
      </c>
      <c r="R21" s="2">
        <f t="shared" si="12"/>
        <v>124.22917485757711</v>
      </c>
      <c r="S21" s="2">
        <f t="shared" si="13"/>
        <v>174.61311231691681</v>
      </c>
      <c r="T21" s="2">
        <v>142.6</v>
      </c>
      <c r="U21" s="2">
        <f t="shared" si="14"/>
        <v>157.17307960238438</v>
      </c>
      <c r="V21" s="2">
        <v>124.87429266579302</v>
      </c>
      <c r="W21" s="2">
        <f t="shared" si="15"/>
        <v>153.46360784488894</v>
      </c>
      <c r="X21" s="2">
        <v>128.19999999999999</v>
      </c>
      <c r="Y21" s="2">
        <f t="shared" si="16"/>
        <v>145.81581261456682</v>
      </c>
      <c r="Z21">
        <v>191</v>
      </c>
      <c r="AA21">
        <v>196</v>
      </c>
      <c r="AB21">
        <v>223</v>
      </c>
      <c r="AC21">
        <v>234</v>
      </c>
    </row>
    <row r="22" spans="1:29" x14ac:dyDescent="0.25">
      <c r="A22" t="s">
        <v>5</v>
      </c>
      <c r="B22" s="2">
        <f t="shared" si="2"/>
        <v>19.414656183110864</v>
      </c>
      <c r="C22" s="2">
        <f t="shared" si="17"/>
        <v>11.598608006665286</v>
      </c>
      <c r="D22" s="2">
        <v>13.3</v>
      </c>
      <c r="E22" s="2">
        <f t="shared" si="3"/>
        <v>7.0692991703744799</v>
      </c>
      <c r="F22" s="2">
        <f t="shared" si="4"/>
        <v>19.907952129907105</v>
      </c>
      <c r="G22" s="2">
        <f t="shared" si="3"/>
        <v>21.281653504557916</v>
      </c>
      <c r="H22" s="2">
        <v>23.1</v>
      </c>
      <c r="I22" s="2">
        <f t="shared" si="5"/>
        <v>21.744575708964355</v>
      </c>
      <c r="J22" s="2">
        <f t="shared" si="6"/>
        <v>32.338490105465205</v>
      </c>
      <c r="K22" s="2">
        <f t="shared" si="7"/>
        <v>29.425830282512344</v>
      </c>
      <c r="L22" s="2">
        <v>35.4</v>
      </c>
      <c r="M22" s="2">
        <f t="shared" si="8"/>
        <v>30.983251251240667</v>
      </c>
      <c r="N22" s="2">
        <f t="shared" si="9"/>
        <v>61.65204104533823</v>
      </c>
      <c r="O22" s="2">
        <f t="shared" si="10"/>
        <v>53.08804742143807</v>
      </c>
      <c r="P22" s="2">
        <v>69.5</v>
      </c>
      <c r="Q22" s="2">
        <f t="shared" si="11"/>
        <v>60.942639602947892</v>
      </c>
      <c r="R22" s="2">
        <f t="shared" si="12"/>
        <v>87.076524432881158</v>
      </c>
      <c r="S22" s="2">
        <f t="shared" si="13"/>
        <v>107.48343835929845</v>
      </c>
      <c r="T22" s="2">
        <v>128.69999999999999</v>
      </c>
      <c r="U22" s="2">
        <f t="shared" si="14"/>
        <v>113.96910511452514</v>
      </c>
      <c r="V22" s="2">
        <v>40.313748025964671</v>
      </c>
      <c r="W22" s="2">
        <f t="shared" si="15"/>
        <v>36.859950669286405</v>
      </c>
      <c r="X22" s="2">
        <v>43.7</v>
      </c>
      <c r="Y22" s="2">
        <f t="shared" si="16"/>
        <v>37.761067011740415</v>
      </c>
      <c r="Z22">
        <v>247</v>
      </c>
      <c r="AA22">
        <v>81.7</v>
      </c>
      <c r="AB22">
        <v>86.1</v>
      </c>
      <c r="AC22">
        <v>66.2</v>
      </c>
    </row>
    <row r="23" spans="1:29" x14ac:dyDescent="0.25">
      <c r="A23" t="s">
        <v>6</v>
      </c>
      <c r="B23" s="2">
        <f t="shared" si="2"/>
        <v>315.74361897796086</v>
      </c>
      <c r="C23" s="2">
        <f t="shared" si="17"/>
        <v>166.29089993556116</v>
      </c>
      <c r="D23" s="2">
        <v>135.69999999999999</v>
      </c>
      <c r="E23" s="2">
        <f t="shared" si="3"/>
        <v>127.24738506674065</v>
      </c>
      <c r="F23" s="2">
        <f t="shared" si="4"/>
        <v>261.98865002957746</v>
      </c>
      <c r="G23" s="2">
        <f t="shared" si="3"/>
        <v>192.33294354744217</v>
      </c>
      <c r="H23" s="2">
        <v>204</v>
      </c>
      <c r="I23" s="2">
        <f t="shared" si="5"/>
        <v>165.59330732211316</v>
      </c>
      <c r="J23" s="2">
        <f t="shared" si="6"/>
        <v>378.67328736399577</v>
      </c>
      <c r="K23" s="2">
        <f t="shared" si="7"/>
        <v>223.1092803509892</v>
      </c>
      <c r="L23" s="2">
        <v>211.3</v>
      </c>
      <c r="M23" s="2">
        <f t="shared" si="8"/>
        <v>174.96424235994732</v>
      </c>
      <c r="N23" s="2">
        <f t="shared" si="9"/>
        <v>296.70044753069021</v>
      </c>
      <c r="O23" s="2">
        <f t="shared" si="10"/>
        <v>219.86396782429591</v>
      </c>
      <c r="P23" s="2">
        <v>199.2</v>
      </c>
      <c r="Q23" s="2">
        <f t="shared" si="11"/>
        <v>159.97442895773821</v>
      </c>
      <c r="R23" s="2">
        <f t="shared" si="12"/>
        <v>433.06058151286226</v>
      </c>
      <c r="S23" s="2">
        <f t="shared" si="13"/>
        <v>298.71280660631874</v>
      </c>
      <c r="T23" s="2">
        <v>225.5</v>
      </c>
      <c r="U23" s="2">
        <f t="shared" si="14"/>
        <v>195.16278130722608</v>
      </c>
      <c r="V23" s="2">
        <v>326.44303279561638</v>
      </c>
      <c r="W23" s="2">
        <f t="shared" si="15"/>
        <v>208.89695778138389</v>
      </c>
      <c r="X23" s="2">
        <v>193.2</v>
      </c>
      <c r="Y23" s="2">
        <f t="shared" si="16"/>
        <v>153.36802601691491</v>
      </c>
      <c r="Z23" s="6">
        <v>227</v>
      </c>
      <c r="AA23" s="6">
        <v>213</v>
      </c>
      <c r="AB23" s="6">
        <v>254</v>
      </c>
      <c r="AC23" s="6">
        <v>274</v>
      </c>
    </row>
    <row r="24" spans="1:29" x14ac:dyDescent="0.25">
      <c r="A24" t="s">
        <v>15</v>
      </c>
      <c r="B24" s="2">
        <f t="shared" si="2"/>
        <v>1021.8240096374138</v>
      </c>
      <c r="C24" s="2">
        <f t="shared" si="17"/>
        <v>662.77760038087354</v>
      </c>
      <c r="D24" s="2">
        <v>532</v>
      </c>
      <c r="E24" s="2">
        <f t="shared" si="3"/>
        <v>504.94994074103448</v>
      </c>
      <c r="F24" s="2">
        <f t="shared" si="4"/>
        <v>796.3180851962843</v>
      </c>
      <c r="G24" s="2">
        <f t="shared" si="3"/>
        <v>665.05167201743495</v>
      </c>
      <c r="H24" s="3">
        <v>591.29999999999995</v>
      </c>
      <c r="I24" s="2">
        <f t="shared" si="5"/>
        <v>557.55322330677848</v>
      </c>
      <c r="J24" s="2">
        <f t="shared" si="6"/>
        <v>1043.177100176297</v>
      </c>
      <c r="K24" s="2">
        <f t="shared" si="7"/>
        <v>731.9858279231928</v>
      </c>
      <c r="L24">
        <v>621.6</v>
      </c>
      <c r="M24" s="2">
        <f t="shared" si="8"/>
        <v>606.90721568606716</v>
      </c>
      <c r="N24" s="2">
        <f t="shared" si="9"/>
        <v>963.31314133340982</v>
      </c>
      <c r="O24" s="2">
        <f t="shared" si="10"/>
        <v>722.28635947534781</v>
      </c>
      <c r="P24">
        <v>620.70000000000005</v>
      </c>
      <c r="Q24" s="2">
        <f t="shared" si="11"/>
        <v>585.9869192591143</v>
      </c>
      <c r="R24" s="2">
        <f t="shared" si="12"/>
        <v>1161.0203257717487</v>
      </c>
      <c r="S24" s="2">
        <f t="shared" si="13"/>
        <v>949.50033886306039</v>
      </c>
      <c r="T24" s="2">
        <v>775</v>
      </c>
      <c r="U24" s="2">
        <f t="shared" si="14"/>
        <v>744.89611185964168</v>
      </c>
      <c r="V24" s="2">
        <v>983.26214697474813</v>
      </c>
      <c r="W24" s="2">
        <f t="shared" si="15"/>
        <v>717.11966282658375</v>
      </c>
      <c r="X24">
        <v>607.5</v>
      </c>
      <c r="Y24" s="2">
        <f t="shared" si="16"/>
        <v>580.93949248831404</v>
      </c>
      <c r="Z24">
        <f>+SUM(Z17:Z23)</f>
        <v>1403.8</v>
      </c>
      <c r="AA24">
        <f>+SUM(AA17:AA23)</f>
        <v>1153.4000000000001</v>
      </c>
      <c r="AB24">
        <f>+SUM(AB17:AB23)</f>
        <v>1060</v>
      </c>
      <c r="AC24">
        <f>+SUM(AC17:AC23)</f>
        <v>1068.5999999999999</v>
      </c>
    </row>
    <row r="26" spans="1:29" x14ac:dyDescent="0.25">
      <c r="W26" s="3"/>
      <c r="X26" s="3"/>
      <c r="Y26" s="3"/>
    </row>
    <row r="28" spans="1:29" x14ac:dyDescent="0.25">
      <c r="C28">
        <v>9350.42</v>
      </c>
      <c r="G28">
        <v>8116.32</v>
      </c>
      <c r="K28">
        <v>16444.740000000002</v>
      </c>
      <c r="O28">
        <v>15015.45</v>
      </c>
      <c r="S28">
        <v>4069.32</v>
      </c>
    </row>
    <row r="29" spans="1:29" s="1" customFormat="1" x14ac:dyDescent="0.25">
      <c r="B29" s="1">
        <v>760000</v>
      </c>
      <c r="C29" s="1">
        <f>C28*48</f>
        <v>448820.16000000003</v>
      </c>
      <c r="D29" s="1">
        <v>432531.4</v>
      </c>
      <c r="E29" s="4">
        <v>436099.2</v>
      </c>
      <c r="F29" s="1">
        <v>490000</v>
      </c>
      <c r="G29" s="1">
        <f>G28*48</f>
        <v>389583.35999999999</v>
      </c>
      <c r="H29" s="1">
        <v>419452.1</v>
      </c>
      <c r="I29" s="1">
        <v>429181.3</v>
      </c>
      <c r="J29" s="1">
        <v>1200000</v>
      </c>
      <c r="K29" s="1">
        <f>K28*48</f>
        <v>789347.52</v>
      </c>
      <c r="L29" s="1">
        <v>805603.9</v>
      </c>
      <c r="M29" s="1">
        <v>816295.4</v>
      </c>
      <c r="N29" s="4">
        <v>940000</v>
      </c>
      <c r="O29" s="1">
        <f>O28*48</f>
        <v>720741.60000000009</v>
      </c>
      <c r="P29" s="1">
        <v>712633.8</v>
      </c>
      <c r="Q29" s="1">
        <v>719472.6</v>
      </c>
      <c r="R29" s="1">
        <v>220000</v>
      </c>
      <c r="S29" s="1">
        <f>S28*48</f>
        <v>195327.36000000002</v>
      </c>
      <c r="T29" s="1">
        <v>183135.6</v>
      </c>
      <c r="U29" s="1">
        <v>187152.7</v>
      </c>
      <c r="W29" s="1">
        <f>SUM(C29+G29+K29+O29+S29)</f>
        <v>2543820</v>
      </c>
      <c r="X29" s="1">
        <f>SUM(D29+H29+L29+P29+T29)</f>
        <v>2553356.8000000003</v>
      </c>
      <c r="Y29" s="4">
        <f>SUM(E29+I29+M29+Q29+U29)</f>
        <v>2588201.2000000002</v>
      </c>
    </row>
    <row r="30" spans="1:29" x14ac:dyDescent="0.25">
      <c r="C30">
        <v>517868.89999999991</v>
      </c>
      <c r="D30">
        <v>432531.40000000008</v>
      </c>
      <c r="E30">
        <v>420301.89999999997</v>
      </c>
      <c r="G30">
        <v>454076</v>
      </c>
      <c r="H30">
        <v>419452</v>
      </c>
      <c r="I30">
        <v>410125</v>
      </c>
      <c r="K30">
        <v>905938.6</v>
      </c>
      <c r="L30">
        <v>805603.9</v>
      </c>
      <c r="M30">
        <v>804583.7</v>
      </c>
      <c r="O30">
        <v>807955.3</v>
      </c>
      <c r="P30">
        <v>712633.79999999993</v>
      </c>
      <c r="Q30">
        <v>691049.10000000009</v>
      </c>
      <c r="S30">
        <v>219958.39999999997</v>
      </c>
      <c r="T30">
        <v>183135.6</v>
      </c>
      <c r="U30">
        <v>178573.2</v>
      </c>
      <c r="V30" s="2">
        <f>+B29+F29+J29+N29+R29</f>
        <v>3610000</v>
      </c>
      <c r="W30" s="2">
        <f>+C30+G30+K30+O30+S30</f>
        <v>2905797.1999999997</v>
      </c>
      <c r="X30" s="2">
        <f>+D30+H30+L30+P30+T30</f>
        <v>2553356.7000000002</v>
      </c>
      <c r="Y30" s="2">
        <f>+E30+I30+M30+Q30+U30</f>
        <v>2504632.9000000004</v>
      </c>
    </row>
    <row r="32" spans="1:29" s="1" customFormat="1" x14ac:dyDescent="0.25">
      <c r="A32" s="1" t="s">
        <v>20</v>
      </c>
      <c r="B32" s="1" t="s">
        <v>7</v>
      </c>
      <c r="C32" s="1" t="s">
        <v>7</v>
      </c>
      <c r="D32" s="1" t="s">
        <v>7</v>
      </c>
      <c r="E32" s="1" t="s">
        <v>7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9</v>
      </c>
      <c r="K32" s="1" t="s">
        <v>9</v>
      </c>
      <c r="L32" s="1" t="s">
        <v>9</v>
      </c>
      <c r="M32" s="1" t="s">
        <v>9</v>
      </c>
      <c r="N32" s="1" t="s">
        <v>10</v>
      </c>
      <c r="O32" s="1" t="s">
        <v>10</v>
      </c>
      <c r="P32" s="1" t="s">
        <v>10</v>
      </c>
      <c r="Q32" s="1" t="s">
        <v>10</v>
      </c>
      <c r="R32" s="1" t="s">
        <v>11</v>
      </c>
      <c r="S32" s="1" t="s">
        <v>11</v>
      </c>
      <c r="T32" s="1" t="s">
        <v>11</v>
      </c>
      <c r="U32" s="1" t="s">
        <v>11</v>
      </c>
      <c r="V32" s="1" t="s">
        <v>16</v>
      </c>
      <c r="W32" s="1" t="s">
        <v>16</v>
      </c>
      <c r="X32" s="1" t="s">
        <v>16</v>
      </c>
      <c r="Y32" s="1" t="s">
        <v>16</v>
      </c>
      <c r="Z32" s="1" t="s">
        <v>22</v>
      </c>
      <c r="AA32" s="1" t="s">
        <v>22</v>
      </c>
      <c r="AB32" s="1" t="s">
        <v>22</v>
      </c>
      <c r="AC32" s="1" t="s">
        <v>22</v>
      </c>
    </row>
    <row r="33" spans="1:29" s="1" customFormat="1" x14ac:dyDescent="0.25">
      <c r="B33" s="1" t="s">
        <v>19</v>
      </c>
      <c r="C33" s="1" t="s">
        <v>19</v>
      </c>
      <c r="D33" s="1" t="s">
        <v>19</v>
      </c>
      <c r="E33" s="1" t="s">
        <v>19</v>
      </c>
      <c r="F33" s="1" t="s">
        <v>19</v>
      </c>
      <c r="G33" s="1" t="s">
        <v>19</v>
      </c>
      <c r="H33" s="1" t="s">
        <v>19</v>
      </c>
      <c r="I33" s="1" t="s">
        <v>19</v>
      </c>
      <c r="J33" s="1" t="s">
        <v>19</v>
      </c>
      <c r="K33" s="1" t="s">
        <v>19</v>
      </c>
      <c r="L33" s="1" t="s">
        <v>19</v>
      </c>
      <c r="M33" s="1" t="s">
        <v>19</v>
      </c>
      <c r="N33" s="1" t="s">
        <v>19</v>
      </c>
      <c r="O33" s="1" t="s">
        <v>19</v>
      </c>
      <c r="P33" s="1" t="s">
        <v>19</v>
      </c>
      <c r="Q33" s="1" t="s">
        <v>19</v>
      </c>
      <c r="R33" s="1" t="s">
        <v>19</v>
      </c>
      <c r="S33" s="1" t="s">
        <v>19</v>
      </c>
      <c r="T33" s="1" t="s">
        <v>19</v>
      </c>
      <c r="U33" s="1" t="s">
        <v>19</v>
      </c>
      <c r="V33" s="1" t="s">
        <v>19</v>
      </c>
      <c r="W33" s="1" t="s">
        <v>19</v>
      </c>
      <c r="X33" s="1" t="s">
        <v>19</v>
      </c>
      <c r="Y33" s="1" t="s">
        <v>19</v>
      </c>
      <c r="Z33" s="1" t="s">
        <v>19</v>
      </c>
      <c r="AA33" s="1" t="s">
        <v>19</v>
      </c>
      <c r="AB33" s="1" t="s">
        <v>19</v>
      </c>
      <c r="AC33" s="1" t="s">
        <v>19</v>
      </c>
    </row>
    <row r="34" spans="1:29" s="1" customFormat="1" x14ac:dyDescent="0.25">
      <c r="B34" s="1">
        <v>1990</v>
      </c>
      <c r="C34" s="1">
        <v>2004</v>
      </c>
      <c r="D34" s="1">
        <v>2013</v>
      </c>
      <c r="E34" s="1">
        <v>2017</v>
      </c>
      <c r="F34" s="1">
        <v>1990</v>
      </c>
      <c r="G34" s="1">
        <v>2004</v>
      </c>
      <c r="H34" s="1">
        <v>2013</v>
      </c>
      <c r="I34" s="1">
        <v>2017</v>
      </c>
      <c r="J34" s="1">
        <v>1990</v>
      </c>
      <c r="K34" s="1">
        <v>2004</v>
      </c>
      <c r="L34" s="1">
        <v>2013</v>
      </c>
      <c r="M34" s="1">
        <v>2017</v>
      </c>
      <c r="N34" s="1">
        <v>1990</v>
      </c>
      <c r="O34" s="1">
        <v>2004</v>
      </c>
      <c r="P34" s="1">
        <v>2013</v>
      </c>
      <c r="Q34" s="1">
        <v>2017</v>
      </c>
      <c r="R34" s="1">
        <v>1990</v>
      </c>
      <c r="S34" s="1">
        <v>2004</v>
      </c>
      <c r="T34" s="1">
        <v>2013</v>
      </c>
      <c r="U34" s="1">
        <v>2017</v>
      </c>
      <c r="V34" s="1">
        <v>1990</v>
      </c>
      <c r="W34" s="1">
        <v>2004</v>
      </c>
      <c r="X34" s="1">
        <v>2013</v>
      </c>
      <c r="Y34" s="1">
        <v>2017</v>
      </c>
      <c r="Z34">
        <v>1990</v>
      </c>
      <c r="AA34">
        <v>2004</v>
      </c>
      <c r="AB34">
        <v>2013</v>
      </c>
      <c r="AC34">
        <v>2017</v>
      </c>
    </row>
    <row r="35" spans="1:29" x14ac:dyDescent="0.25">
      <c r="A35" t="s">
        <v>0</v>
      </c>
      <c r="B35" s="2">
        <f>+B17/2.2</f>
        <v>156.06039419916868</v>
      </c>
      <c r="C35" s="2">
        <f t="shared" ref="C35:Y35" si="18">+C17/2.2</f>
        <v>91.613940125374356</v>
      </c>
      <c r="D35" s="2">
        <f t="shared" si="18"/>
        <v>73.499999999999986</v>
      </c>
      <c r="E35" s="2">
        <f t="shared" si="18"/>
        <v>62.65969719195563</v>
      </c>
      <c r="F35" s="2">
        <f t="shared" si="18"/>
        <v>111.84649469347811</v>
      </c>
      <c r="G35" s="2">
        <f t="shared" si="18"/>
        <v>67.623663195590993</v>
      </c>
      <c r="H35" s="2">
        <f t="shared" si="18"/>
        <v>51.86363636363636</v>
      </c>
      <c r="I35" s="2">
        <f t="shared" si="18"/>
        <v>47.1385906977549</v>
      </c>
      <c r="J35" s="2">
        <f t="shared" si="18"/>
        <v>138.9322228871159</v>
      </c>
      <c r="K35" s="2">
        <f t="shared" si="18"/>
        <v>71.135713640899368</v>
      </c>
      <c r="L35" s="2">
        <f t="shared" si="18"/>
        <v>57.090909090909086</v>
      </c>
      <c r="M35" s="2">
        <f t="shared" si="18"/>
        <v>56.609327152445069</v>
      </c>
      <c r="N35" s="2">
        <f t="shared" si="18"/>
        <v>142.74549276122346</v>
      </c>
      <c r="O35" s="2">
        <f t="shared" si="18"/>
        <v>72.064479956744933</v>
      </c>
      <c r="P35" s="2">
        <f t="shared" si="18"/>
        <v>51.636363636363633</v>
      </c>
      <c r="Q35" s="2">
        <f t="shared" si="18"/>
        <v>51.140676589886333</v>
      </c>
      <c r="R35" s="2">
        <f t="shared" si="18"/>
        <v>152.5158518854706</v>
      </c>
      <c r="S35" s="2">
        <f t="shared" si="18"/>
        <v>90.547805042486388</v>
      </c>
      <c r="T35" s="2">
        <f t="shared" si="18"/>
        <v>72.590909090909079</v>
      </c>
      <c r="U35" s="2">
        <f t="shared" si="18"/>
        <v>71.442308910174717</v>
      </c>
      <c r="V35" s="2">
        <f t="shared" si="18"/>
        <v>139.89138727413464</v>
      </c>
      <c r="W35" s="2">
        <f t="shared" si="18"/>
        <v>76.01468425961788</v>
      </c>
      <c r="X35" s="2">
        <f t="shared" si="18"/>
        <v>58.818181818181813</v>
      </c>
      <c r="Y35" s="2">
        <f t="shared" si="18"/>
        <v>55.453315192066334</v>
      </c>
      <c r="Z35" s="2">
        <f>+Z17/2.2</f>
        <v>190.90909090909091</v>
      </c>
      <c r="AA35" s="2">
        <f>+AA17/2.2</f>
        <v>143.18181818181816</v>
      </c>
      <c r="AB35" s="2">
        <f>+AB17/2.2</f>
        <v>72.272727272727266</v>
      </c>
      <c r="AC35" s="2">
        <f>+AC17/2.2</f>
        <v>64.090909090909079</v>
      </c>
    </row>
    <row r="36" spans="1:29" x14ac:dyDescent="0.25">
      <c r="A36" t="s">
        <v>1</v>
      </c>
      <c r="B36" s="2">
        <f t="shared" ref="B36:AC36" si="19">+B18/2.2</f>
        <v>47.839942269388011</v>
      </c>
      <c r="C36" s="2">
        <f t="shared" si="19"/>
        <v>48.925037409933559</v>
      </c>
      <c r="D36" s="2">
        <f t="shared" si="19"/>
        <v>39.18181818181818</v>
      </c>
      <c r="E36" s="2">
        <f t="shared" si="19"/>
        <v>36.494109353556574</v>
      </c>
      <c r="F36" s="2">
        <f t="shared" si="19"/>
        <v>34.748425535837853</v>
      </c>
      <c r="G36" s="2">
        <f t="shared" si="19"/>
        <v>46.553617041220434</v>
      </c>
      <c r="H36" s="2">
        <f t="shared" si="19"/>
        <v>40.590909090909086</v>
      </c>
      <c r="I36" s="2">
        <f t="shared" si="19"/>
        <v>40.549325331402059</v>
      </c>
      <c r="J36" s="2">
        <f t="shared" si="19"/>
        <v>41.25291259788083</v>
      </c>
      <c r="K36" s="2">
        <f t="shared" si="19"/>
        <v>49.076322553941331</v>
      </c>
      <c r="L36" s="2">
        <f t="shared" si="19"/>
        <v>38.999999999999993</v>
      </c>
      <c r="M36" s="2">
        <f t="shared" si="19"/>
        <v>41.42145889203298</v>
      </c>
      <c r="N36" s="2">
        <f t="shared" si="19"/>
        <v>37.218916824245376</v>
      </c>
      <c r="O36" s="2">
        <f t="shared" si="19"/>
        <v>45.898015024842564</v>
      </c>
      <c r="P36" s="2">
        <f t="shared" si="19"/>
        <v>33.86363636363636</v>
      </c>
      <c r="Q36" s="2">
        <f t="shared" si="19"/>
        <v>32.495638249823607</v>
      </c>
      <c r="R36" s="2">
        <f t="shared" si="19"/>
        <v>36.41381930829575</v>
      </c>
      <c r="S36" s="2">
        <f t="shared" si="19"/>
        <v>55.243656079305325</v>
      </c>
      <c r="T36" s="2">
        <f t="shared" si="19"/>
        <v>39.454545454545453</v>
      </c>
      <c r="U36" s="2">
        <f t="shared" si="19"/>
        <v>39.953518727017133</v>
      </c>
      <c r="V36" s="2">
        <f t="shared" si="19"/>
        <v>39.777423218523907</v>
      </c>
      <c r="W36" s="2">
        <f t="shared" si="19"/>
        <v>48.112210106001719</v>
      </c>
      <c r="X36" s="2">
        <f t="shared" si="19"/>
        <v>37.818181818181813</v>
      </c>
      <c r="Y36" s="2">
        <f t="shared" si="19"/>
        <v>37.761067011740415</v>
      </c>
      <c r="Z36" s="2">
        <f t="shared" si="19"/>
        <v>60.909090909090907</v>
      </c>
      <c r="AA36" s="2">
        <f t="shared" si="19"/>
        <v>86.36363636363636</v>
      </c>
      <c r="AB36" s="2">
        <f t="shared" si="19"/>
        <v>85.454545454545453</v>
      </c>
      <c r="AC36" s="2">
        <f t="shared" si="19"/>
        <v>90.454545454545453</v>
      </c>
    </row>
    <row r="37" spans="1:29" x14ac:dyDescent="0.25">
      <c r="A37" t="s">
        <v>2</v>
      </c>
      <c r="B37" s="2">
        <f t="shared" ref="B37:AC37" si="20">+B19/2.2</f>
        <v>24.152203864157052</v>
      </c>
      <c r="C37" s="2">
        <f t="shared" si="20"/>
        <v>8.7968663323279568</v>
      </c>
      <c r="D37" s="2">
        <f t="shared" si="20"/>
        <v>5.8181818181818183</v>
      </c>
      <c r="E37" s="2">
        <f t="shared" si="20"/>
        <v>6.6561583097681787</v>
      </c>
      <c r="F37" s="2">
        <f t="shared" si="20"/>
        <v>19.907952129907105</v>
      </c>
      <c r="G37" s="2">
        <f t="shared" si="20"/>
        <v>8.9479679507800327</v>
      </c>
      <c r="H37" s="2">
        <f t="shared" si="20"/>
        <v>6.7272727272727266</v>
      </c>
      <c r="I37" s="2">
        <f t="shared" si="20"/>
        <v>5.3220989497465201</v>
      </c>
      <c r="J37" s="2">
        <f t="shared" si="20"/>
        <v>23.708570458552202</v>
      </c>
      <c r="K37" s="2">
        <f t="shared" si="20"/>
        <v>9.5490878460889235</v>
      </c>
      <c r="L37" s="2">
        <f t="shared" si="20"/>
        <v>5.3636363636363633</v>
      </c>
      <c r="M37" s="2">
        <f t="shared" si="20"/>
        <v>6.3512903634450568</v>
      </c>
      <c r="N37" s="2">
        <f t="shared" si="20"/>
        <v>20.579871655759209</v>
      </c>
      <c r="O37" s="2">
        <f t="shared" si="20"/>
        <v>6.9602140094897162</v>
      </c>
      <c r="P37" s="2">
        <f t="shared" si="20"/>
        <v>0</v>
      </c>
      <c r="Q37" s="2">
        <f t="shared" si="20"/>
        <v>4.5280807397295195</v>
      </c>
      <c r="R37" s="2">
        <f t="shared" si="20"/>
        <v>22.16493349200611</v>
      </c>
      <c r="S37" s="2">
        <f t="shared" si="20"/>
        <v>7.3802071793446959</v>
      </c>
      <c r="T37" s="2">
        <f t="shared" si="20"/>
        <v>5.2727272727272725</v>
      </c>
      <c r="U37" s="2">
        <f t="shared" si="20"/>
        <v>5.0788371263157375</v>
      </c>
      <c r="V37" s="2">
        <f t="shared" si="20"/>
        <v>22.346866976698823</v>
      </c>
      <c r="W37" s="2">
        <f t="shared" si="20"/>
        <v>8.4750505606778095</v>
      </c>
      <c r="X37" s="2">
        <f t="shared" si="20"/>
        <v>5.545454545454545</v>
      </c>
      <c r="Y37" s="2">
        <f t="shared" si="20"/>
        <v>5.545331519206635</v>
      </c>
      <c r="Z37" s="2">
        <f t="shared" si="20"/>
        <v>38.136363636363633</v>
      </c>
      <c r="AA37" s="2">
        <f t="shared" si="20"/>
        <v>31.545454545454547</v>
      </c>
      <c r="AB37" s="2">
        <f t="shared" si="20"/>
        <v>24.136363636363637</v>
      </c>
      <c r="AC37" s="2">
        <f t="shared" si="20"/>
        <v>23.36363636363636</v>
      </c>
    </row>
    <row r="38" spans="1:29" x14ac:dyDescent="0.25">
      <c r="A38" t="s">
        <v>3</v>
      </c>
      <c r="B38" s="2">
        <f t="shared" ref="B38:AC38" si="21">+B20/2.2</f>
        <v>23.22327294630486</v>
      </c>
      <c r="C38" s="2">
        <f t="shared" si="21"/>
        <v>11.267219206474849</v>
      </c>
      <c r="D38" s="2">
        <f t="shared" si="21"/>
        <v>7.4999999999999991</v>
      </c>
      <c r="E38" s="2">
        <f t="shared" si="21"/>
        <v>6.4266356094313446</v>
      </c>
      <c r="F38" s="2">
        <f t="shared" si="21"/>
        <v>18.098138299915547</v>
      </c>
      <c r="G38" s="2">
        <f t="shared" si="21"/>
        <v>11.668633881760448</v>
      </c>
      <c r="H38" s="2">
        <f t="shared" si="21"/>
        <v>9.1363636363636367</v>
      </c>
      <c r="I38" s="2">
        <f t="shared" si="21"/>
        <v>8.3632983496016742</v>
      </c>
      <c r="J38" s="2">
        <f t="shared" si="21"/>
        <v>22.286056231039069</v>
      </c>
      <c r="K38" s="2">
        <f t="shared" si="21"/>
        <v>12.377214908519443</v>
      </c>
      <c r="L38" s="2">
        <f t="shared" si="21"/>
        <v>7.6363636363636358</v>
      </c>
      <c r="M38" s="2">
        <f t="shared" si="21"/>
        <v>9.9411501340879145</v>
      </c>
      <c r="N38" s="2">
        <f t="shared" si="21"/>
        <v>21.017741265456213</v>
      </c>
      <c r="O38" s="2">
        <f t="shared" si="21"/>
        <v>11.425256958973684</v>
      </c>
      <c r="P38" s="2">
        <f t="shared" si="21"/>
        <v>7.9090909090909074</v>
      </c>
      <c r="Q38" s="2">
        <f t="shared" si="21"/>
        <v>7.9907307171697388</v>
      </c>
      <c r="R38" s="2">
        <f t="shared" si="21"/>
        <v>23.748143027149403</v>
      </c>
      <c r="S38" s="2">
        <f t="shared" si="21"/>
        <v>14.415141508193733</v>
      </c>
      <c r="T38" s="2">
        <f t="shared" si="21"/>
        <v>9.1818181818181799</v>
      </c>
      <c r="U38" s="2">
        <f t="shared" si="21"/>
        <v>10.157674252631475</v>
      </c>
      <c r="V38" s="2">
        <f t="shared" si="21"/>
        <v>21.452992297630868</v>
      </c>
      <c r="W38" s="2">
        <f t="shared" si="21"/>
        <v>11.897667133259231</v>
      </c>
      <c r="X38" s="2">
        <f t="shared" si="21"/>
        <v>8</v>
      </c>
      <c r="Y38" s="2">
        <f t="shared" si="21"/>
        <v>12.146916661119294</v>
      </c>
      <c r="Z38" s="2">
        <f t="shared" si="21"/>
        <v>45.86363636363636</v>
      </c>
      <c r="AA38" s="2">
        <f t="shared" si="21"/>
        <v>40.136363636363626</v>
      </c>
      <c r="AB38" s="2">
        <f t="shared" si="21"/>
        <v>43.999999999999993</v>
      </c>
      <c r="AC38" s="2">
        <f t="shared" si="21"/>
        <v>46.818181818181813</v>
      </c>
    </row>
    <row r="39" spans="1:29" x14ac:dyDescent="0.25">
      <c r="A39" t="s">
        <v>4</v>
      </c>
      <c r="B39" s="2">
        <f t="shared" ref="B39:AC39" si="22">+B21/2.2</f>
        <v>60.844975119318725</v>
      </c>
      <c r="C39" s="2">
        <f t="shared" si="22"/>
        <v>59.800615307092443</v>
      </c>
      <c r="D39" s="2">
        <f t="shared" si="22"/>
        <v>48.136363636363633</v>
      </c>
      <c r="E39" s="2">
        <f t="shared" si="22"/>
        <v>56.233061582524272</v>
      </c>
      <c r="F39" s="2">
        <f t="shared" si="22"/>
        <v>49.226936175770305</v>
      </c>
      <c r="G39" s="2">
        <f t="shared" si="22"/>
        <v>70.404788369482077</v>
      </c>
      <c r="H39" s="2">
        <f t="shared" si="22"/>
        <v>57.227272727272727</v>
      </c>
      <c r="I39" s="2">
        <f t="shared" si="22"/>
        <v>66.906386796813393</v>
      </c>
      <c r="J39" s="2">
        <f t="shared" si="22"/>
        <v>61.168111783064681</v>
      </c>
      <c r="K39" s="2">
        <f t="shared" si="22"/>
        <v>75.793805273137878</v>
      </c>
      <c r="L39" s="2">
        <f t="shared" si="22"/>
        <v>61.318181818181813</v>
      </c>
      <c r="M39" s="2">
        <f t="shared" si="22"/>
        <v>67.931192582934088</v>
      </c>
      <c r="N39" s="2">
        <f t="shared" si="22"/>
        <v>53.420092383034536</v>
      </c>
      <c r="O39" s="2">
        <f t="shared" si="22"/>
        <v>67.894917790682698</v>
      </c>
      <c r="P39" s="2">
        <f t="shared" si="22"/>
        <v>61.772727272727273</v>
      </c>
      <c r="Q39" s="2">
        <f t="shared" si="22"/>
        <v>69.785714929949066</v>
      </c>
      <c r="R39" s="2">
        <f t="shared" si="22"/>
        <v>56.467806753444137</v>
      </c>
      <c r="S39" s="2">
        <f t="shared" si="22"/>
        <v>79.369596507689451</v>
      </c>
      <c r="T39" s="2">
        <f t="shared" si="22"/>
        <v>64.818181818181813</v>
      </c>
      <c r="U39" s="2">
        <f t="shared" si="22"/>
        <v>71.442308910174717</v>
      </c>
      <c r="V39" s="2">
        <f t="shared" si="22"/>
        <v>56.761042120815006</v>
      </c>
      <c r="W39" s="2">
        <f t="shared" si="22"/>
        <v>69.756185384040421</v>
      </c>
      <c r="X39" s="2">
        <f t="shared" si="22"/>
        <v>58.272727272727266</v>
      </c>
      <c r="Y39" s="2">
        <f t="shared" si="22"/>
        <v>66.2799148248031</v>
      </c>
      <c r="Z39" s="2">
        <f t="shared" si="22"/>
        <v>86.818181818181813</v>
      </c>
      <c r="AA39" s="2">
        <f t="shared" si="22"/>
        <v>89.090909090909079</v>
      </c>
      <c r="AB39" s="2">
        <f t="shared" si="22"/>
        <v>101.36363636363636</v>
      </c>
      <c r="AC39" s="2">
        <f t="shared" si="22"/>
        <v>106.36363636363636</v>
      </c>
    </row>
    <row r="40" spans="1:29" x14ac:dyDescent="0.25">
      <c r="A40" t="s">
        <v>5</v>
      </c>
      <c r="B40" s="2">
        <f t="shared" ref="B40:AC40" si="23">+B22/2.2</f>
        <v>8.8248437195958473</v>
      </c>
      <c r="C40" s="2">
        <f t="shared" si="23"/>
        <v>5.2720945484842208</v>
      </c>
      <c r="D40" s="2">
        <f t="shared" si="23"/>
        <v>6.045454545454545</v>
      </c>
      <c r="E40" s="2">
        <f t="shared" si="23"/>
        <v>3.2133178047156723</v>
      </c>
      <c r="F40" s="2">
        <f t="shared" si="23"/>
        <v>9.0490691499577736</v>
      </c>
      <c r="G40" s="2">
        <f t="shared" si="23"/>
        <v>9.6734788657081427</v>
      </c>
      <c r="H40" s="2">
        <f t="shared" si="23"/>
        <v>10.5</v>
      </c>
      <c r="I40" s="2">
        <f t="shared" si="23"/>
        <v>9.8838980495292521</v>
      </c>
      <c r="J40" s="2">
        <f t="shared" si="23"/>
        <v>14.699313684302364</v>
      </c>
      <c r="K40" s="2">
        <f t="shared" si="23"/>
        <v>13.375377401141973</v>
      </c>
      <c r="L40" s="2">
        <f t="shared" si="23"/>
        <v>16.09090909090909</v>
      </c>
      <c r="M40" s="2">
        <f t="shared" si="23"/>
        <v>14.083296023291211</v>
      </c>
      <c r="N40" s="2">
        <f t="shared" si="23"/>
        <v>28.023655020608285</v>
      </c>
      <c r="O40" s="2">
        <f t="shared" si="23"/>
        <v>24.130930646108212</v>
      </c>
      <c r="P40" s="2">
        <f t="shared" si="23"/>
        <v>31.59090909090909</v>
      </c>
      <c r="Q40" s="2">
        <f t="shared" si="23"/>
        <v>27.701199819521769</v>
      </c>
      <c r="R40" s="2">
        <f t="shared" si="23"/>
        <v>39.580238378582344</v>
      </c>
      <c r="S40" s="2">
        <f t="shared" si="23"/>
        <v>48.856108345135652</v>
      </c>
      <c r="T40" s="2">
        <f t="shared" si="23"/>
        <v>58.499999999999993</v>
      </c>
      <c r="U40" s="2">
        <f t="shared" si="23"/>
        <v>51.804138688420515</v>
      </c>
      <c r="V40" s="2">
        <f t="shared" si="23"/>
        <v>18.324430920893029</v>
      </c>
      <c r="W40" s="2">
        <f t="shared" si="23"/>
        <v>16.754523031493818</v>
      </c>
      <c r="X40" s="2">
        <f t="shared" si="23"/>
        <v>19.863636363636363</v>
      </c>
      <c r="Y40" s="2">
        <f t="shared" si="23"/>
        <v>17.164121368972914</v>
      </c>
      <c r="Z40" s="2">
        <f t="shared" si="23"/>
        <v>112.27272727272727</v>
      </c>
      <c r="AA40" s="2">
        <f t="shared" si="23"/>
        <v>37.136363636363633</v>
      </c>
      <c r="AB40" s="2">
        <f t="shared" si="23"/>
        <v>39.136363636363633</v>
      </c>
      <c r="AC40" s="2">
        <f t="shared" si="23"/>
        <v>30.09090909090909</v>
      </c>
    </row>
    <row r="41" spans="1:29" x14ac:dyDescent="0.25">
      <c r="A41" t="s">
        <v>6</v>
      </c>
      <c r="B41" s="2">
        <f t="shared" ref="B41:AC41" si="24">+B23/2.2</f>
        <v>143.51982680816403</v>
      </c>
      <c r="C41" s="2">
        <f t="shared" si="24"/>
        <v>75.58677269798234</v>
      </c>
      <c r="D41" s="2">
        <f t="shared" si="24"/>
        <v>61.681818181818173</v>
      </c>
      <c r="E41" s="2">
        <f t="shared" si="24"/>
        <v>57.839720484882108</v>
      </c>
      <c r="F41" s="2">
        <f t="shared" si="24"/>
        <v>119.08575001344428</v>
      </c>
      <c r="G41" s="2">
        <f t="shared" si="24"/>
        <v>87.424065248837337</v>
      </c>
      <c r="H41" s="2">
        <f t="shared" si="24"/>
        <v>92.72727272727272</v>
      </c>
      <c r="I41" s="2">
        <f t="shared" si="24"/>
        <v>75.269685146415071</v>
      </c>
      <c r="J41" s="2">
        <f t="shared" si="24"/>
        <v>172.12422152908897</v>
      </c>
      <c r="K41" s="2">
        <f t="shared" si="24"/>
        <v>101.41330925044963</v>
      </c>
      <c r="L41" s="2">
        <f t="shared" si="24"/>
        <v>96.045454545454547</v>
      </c>
      <c r="M41" s="2">
        <f t="shared" si="24"/>
        <v>79.529201072703316</v>
      </c>
      <c r="N41" s="2">
        <f t="shared" si="24"/>
        <v>134.86383978667735</v>
      </c>
      <c r="O41" s="2">
        <f t="shared" si="24"/>
        <v>99.938167192861769</v>
      </c>
      <c r="P41" s="2">
        <f t="shared" si="24"/>
        <v>90.545454545454533</v>
      </c>
      <c r="Q41" s="2">
        <f t="shared" si="24"/>
        <v>72.715649526244633</v>
      </c>
      <c r="R41" s="2">
        <f t="shared" si="24"/>
        <v>196.84571886948282</v>
      </c>
      <c r="S41" s="2">
        <f t="shared" si="24"/>
        <v>135.7785484574176</v>
      </c>
      <c r="T41" s="2">
        <f t="shared" si="24"/>
        <v>102.49999999999999</v>
      </c>
      <c r="U41" s="2">
        <f t="shared" si="24"/>
        <v>88.710355139648215</v>
      </c>
      <c r="V41" s="2">
        <f t="shared" si="24"/>
        <v>148.38319672528016</v>
      </c>
      <c r="W41" s="2">
        <f t="shared" si="24"/>
        <v>94.953162627901762</v>
      </c>
      <c r="X41" s="2">
        <f t="shared" si="24"/>
        <v>87.818181818181813</v>
      </c>
      <c r="Y41" s="2">
        <f t="shared" si="24"/>
        <v>69.71273909859768</v>
      </c>
      <c r="Z41" s="2">
        <f t="shared" si="24"/>
        <v>103.18181818181817</v>
      </c>
      <c r="AA41" s="2">
        <f t="shared" si="24"/>
        <v>96.818181818181813</v>
      </c>
      <c r="AB41" s="2">
        <f t="shared" si="24"/>
        <v>115.45454545454544</v>
      </c>
      <c r="AC41" s="2">
        <f t="shared" si="24"/>
        <v>124.54545454545453</v>
      </c>
    </row>
    <row r="42" spans="1:29" x14ac:dyDescent="0.25">
      <c r="A42" t="s">
        <v>15</v>
      </c>
      <c r="B42" s="2">
        <f t="shared" ref="B42:AC42" si="25">+B24/2.2</f>
        <v>464.46545892609714</v>
      </c>
      <c r="C42" s="2">
        <f t="shared" si="25"/>
        <v>301.26254562766974</v>
      </c>
      <c r="D42" s="2">
        <f t="shared" si="25"/>
        <v>241.81818181818178</v>
      </c>
      <c r="E42" s="2">
        <f t="shared" si="25"/>
        <v>229.52270033683385</v>
      </c>
      <c r="F42" s="2">
        <f t="shared" si="25"/>
        <v>361.962765998311</v>
      </c>
      <c r="G42" s="2">
        <f t="shared" si="25"/>
        <v>302.29621455337951</v>
      </c>
      <c r="H42" s="2">
        <f t="shared" si="25"/>
        <v>268.77272727272725</v>
      </c>
      <c r="I42" s="2">
        <f t="shared" si="25"/>
        <v>253.43328332126293</v>
      </c>
      <c r="J42" s="2">
        <f t="shared" si="25"/>
        <v>474.17140917104405</v>
      </c>
      <c r="K42" s="2">
        <f t="shared" si="25"/>
        <v>332.72083087417855</v>
      </c>
      <c r="L42" s="2">
        <f t="shared" si="25"/>
        <v>282.54545454545456</v>
      </c>
      <c r="M42" s="2">
        <f t="shared" si="25"/>
        <v>275.86691622093957</v>
      </c>
      <c r="N42" s="2">
        <f t="shared" si="25"/>
        <v>437.86960969700442</v>
      </c>
      <c r="O42" s="2">
        <f t="shared" si="25"/>
        <v>328.31198157970351</v>
      </c>
      <c r="P42" s="2">
        <f t="shared" si="25"/>
        <v>282.13636363636363</v>
      </c>
      <c r="Q42" s="2">
        <f t="shared" si="25"/>
        <v>266.35769057232466</v>
      </c>
      <c r="R42" s="2">
        <f t="shared" si="25"/>
        <v>527.73651171443123</v>
      </c>
      <c r="S42" s="2">
        <f t="shared" si="25"/>
        <v>431.59106311957288</v>
      </c>
      <c r="T42" s="2">
        <f t="shared" si="25"/>
        <v>352.27272727272725</v>
      </c>
      <c r="U42" s="2">
        <f t="shared" si="25"/>
        <v>338.58914175438258</v>
      </c>
      <c r="V42" s="2">
        <f t="shared" si="25"/>
        <v>446.9373395339764</v>
      </c>
      <c r="W42" s="2">
        <f t="shared" si="25"/>
        <v>325.9634831029926</v>
      </c>
      <c r="X42" s="2">
        <f t="shared" si="25"/>
        <v>276.13636363636363</v>
      </c>
      <c r="Y42" s="2">
        <f t="shared" si="25"/>
        <v>264.06340567650636</v>
      </c>
      <c r="Z42" s="2">
        <f t="shared" si="25"/>
        <v>638.09090909090901</v>
      </c>
      <c r="AA42" s="2">
        <f t="shared" si="25"/>
        <v>524.27272727272725</v>
      </c>
      <c r="AB42" s="2">
        <f t="shared" si="25"/>
        <v>481.81818181818176</v>
      </c>
      <c r="AC42" s="2">
        <f t="shared" si="25"/>
        <v>485.72727272727263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tabSelected="1" topLeftCell="A27" workbookViewId="0">
      <selection activeCell="E29" sqref="E29:F29"/>
    </sheetView>
  </sheetViews>
  <sheetFormatPr defaultColWidth="10.875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 s="5">
        <v>31.3</v>
      </c>
      <c r="C2">
        <v>23.32</v>
      </c>
      <c r="D2">
        <v>21.3</v>
      </c>
      <c r="E2">
        <v>21</v>
      </c>
    </row>
    <row r="3" spans="1:5" x14ac:dyDescent="0.25">
      <c r="A3" t="s">
        <v>7</v>
      </c>
      <c r="B3">
        <v>33.6</v>
      </c>
      <c r="C3">
        <v>30.41</v>
      </c>
      <c r="D3">
        <v>30.4</v>
      </c>
      <c r="E3">
        <v>27.3</v>
      </c>
    </row>
    <row r="4" spans="1:5" x14ac:dyDescent="0.25">
      <c r="A4" t="s">
        <v>8</v>
      </c>
      <c r="B4">
        <v>30.9</v>
      </c>
      <c r="C4">
        <v>22.37</v>
      </c>
      <c r="D4">
        <v>19.3</v>
      </c>
      <c r="E4">
        <v>18.600000000000001</v>
      </c>
    </row>
    <row r="5" spans="1:5" x14ac:dyDescent="0.25">
      <c r="A5" t="s">
        <v>9</v>
      </c>
      <c r="B5">
        <v>29.3</v>
      </c>
      <c r="C5">
        <v>21.38</v>
      </c>
      <c r="D5">
        <v>20.2</v>
      </c>
      <c r="E5">
        <v>20.5</v>
      </c>
    </row>
    <row r="6" spans="1:5" x14ac:dyDescent="0.25">
      <c r="A6" t="s">
        <v>10</v>
      </c>
      <c r="B6">
        <v>32.6</v>
      </c>
      <c r="C6">
        <v>21.95</v>
      </c>
      <c r="D6">
        <v>18.3</v>
      </c>
      <c r="E6">
        <v>19.2</v>
      </c>
    </row>
    <row r="7" spans="1:5" x14ac:dyDescent="0.25">
      <c r="A7" t="s">
        <v>11</v>
      </c>
      <c r="B7">
        <v>28.9</v>
      </c>
      <c r="C7">
        <v>20.98</v>
      </c>
      <c r="D7">
        <v>20.6</v>
      </c>
      <c r="E7">
        <v>21.1</v>
      </c>
    </row>
    <row r="8" spans="1:5" x14ac:dyDescent="0.25">
      <c r="A8" t="s">
        <v>23</v>
      </c>
      <c r="B8">
        <v>30</v>
      </c>
      <c r="C8">
        <v>27.1</v>
      </c>
      <c r="D8">
        <v>15</v>
      </c>
      <c r="E8">
        <v>13.2</v>
      </c>
    </row>
    <row r="9" spans="1:5" x14ac:dyDescent="0.25">
      <c r="B9" s="7">
        <f>+(B3-B7)/B3</f>
        <v>0.13988095238095247</v>
      </c>
      <c r="C9" s="7">
        <f>+(C3-C7)/C3</f>
        <v>0.31009536336731336</v>
      </c>
      <c r="D9" s="7">
        <f>+(D3-D6)/D3</f>
        <v>0.39802631578947362</v>
      </c>
      <c r="E9" s="7">
        <f>+(E3-E6)/E3</f>
        <v>0.29670329670329676</v>
      </c>
    </row>
    <row r="10" spans="1:5" x14ac:dyDescent="0.25">
      <c r="A10" s="1" t="s">
        <v>18</v>
      </c>
      <c r="C10" s="2"/>
      <c r="D10" s="2"/>
      <c r="E10" s="2"/>
    </row>
    <row r="11" spans="1:5" x14ac:dyDescent="0.25">
      <c r="A11" t="s">
        <v>16</v>
      </c>
      <c r="B11" s="2">
        <v>307.76105200309621</v>
      </c>
      <c r="C11" s="2">
        <v>146.40005952557965</v>
      </c>
      <c r="D11" s="2">
        <v>129.4</v>
      </c>
      <c r="E11" s="2">
        <v>126.1</v>
      </c>
    </row>
    <row r="12" spans="1:5" x14ac:dyDescent="0.25">
      <c r="A12" t="s">
        <v>7</v>
      </c>
      <c r="B12" s="2">
        <v>343.3328672381711</v>
      </c>
      <c r="C12" s="2">
        <v>174.7</v>
      </c>
      <c r="D12" s="2">
        <v>161.69999999999999</v>
      </c>
      <c r="E12" s="2">
        <v>143</v>
      </c>
    </row>
    <row r="13" spans="1:5" x14ac:dyDescent="0.25">
      <c r="A13" t="s">
        <v>8</v>
      </c>
      <c r="B13" s="2">
        <v>246.06228832565185</v>
      </c>
      <c r="C13" s="2">
        <v>127.6</v>
      </c>
      <c r="D13" s="2">
        <v>114.1</v>
      </c>
      <c r="E13" s="2">
        <v>108.5</v>
      </c>
    </row>
    <row r="14" spans="1:5" x14ac:dyDescent="0.25">
      <c r="A14" t="s">
        <v>9</v>
      </c>
      <c r="B14" s="2">
        <v>305.65089035165499</v>
      </c>
      <c r="C14" s="2">
        <v>136.4</v>
      </c>
      <c r="D14" s="2">
        <v>125.6</v>
      </c>
      <c r="E14" s="2">
        <v>124.5</v>
      </c>
    </row>
    <row r="15" spans="1:5" x14ac:dyDescent="0.25">
      <c r="A15" t="s">
        <v>10</v>
      </c>
      <c r="B15" s="2">
        <v>314.04008407469161</v>
      </c>
      <c r="C15" s="2">
        <v>141.4</v>
      </c>
      <c r="D15" s="2">
        <v>113.6</v>
      </c>
      <c r="E15" s="2">
        <v>117.1</v>
      </c>
    </row>
    <row r="16" spans="1:5" x14ac:dyDescent="0.25">
      <c r="A16" t="s">
        <v>11</v>
      </c>
      <c r="B16" s="2">
        <v>335.53487414803533</v>
      </c>
      <c r="C16" s="2">
        <v>176.9</v>
      </c>
      <c r="D16" s="2">
        <v>159.69999999999999</v>
      </c>
      <c r="E16" s="2">
        <v>164.6</v>
      </c>
    </row>
    <row r="17" spans="1:23" x14ac:dyDescent="0.25">
      <c r="A17" t="s">
        <v>23</v>
      </c>
      <c r="B17">
        <v>420</v>
      </c>
      <c r="C17">
        <v>315</v>
      </c>
      <c r="D17">
        <v>159</v>
      </c>
      <c r="E17">
        <v>141</v>
      </c>
    </row>
    <row r="19" spans="1:23" x14ac:dyDescent="0.25">
      <c r="A19" t="s">
        <v>21</v>
      </c>
    </row>
    <row r="20" spans="1:23" x14ac:dyDescent="0.25">
      <c r="A20" t="s">
        <v>16</v>
      </c>
      <c r="B20" s="2">
        <v>139.89138727413464</v>
      </c>
      <c r="C20" s="2">
        <v>76.01468425961788</v>
      </c>
      <c r="D20" s="2">
        <v>58.818181818181813</v>
      </c>
      <c r="E20" s="2">
        <v>55.453315192066334</v>
      </c>
    </row>
    <row r="21" spans="1:23" x14ac:dyDescent="0.25">
      <c r="A21" t="s">
        <v>7</v>
      </c>
      <c r="B21" s="2">
        <v>156.06039419916868</v>
      </c>
      <c r="C21" s="2">
        <v>91.613940125374356</v>
      </c>
      <c r="D21" s="2">
        <v>73.499999999999986</v>
      </c>
      <c r="E21" s="2">
        <v>62.65969719195563</v>
      </c>
    </row>
    <row r="22" spans="1:23" x14ac:dyDescent="0.25">
      <c r="A22" t="s">
        <v>8</v>
      </c>
      <c r="B22" s="2">
        <v>111.84649469347811</v>
      </c>
      <c r="C22" s="2">
        <v>67.623663195590993</v>
      </c>
      <c r="D22" s="2">
        <v>51.86363636363636</v>
      </c>
      <c r="E22" s="2">
        <v>47.1385906977549</v>
      </c>
    </row>
    <row r="23" spans="1:23" x14ac:dyDescent="0.25">
      <c r="A23" t="s">
        <v>9</v>
      </c>
      <c r="B23" s="2">
        <v>138.9322228871159</v>
      </c>
      <c r="C23" s="2">
        <v>71.135713640899368</v>
      </c>
      <c r="D23" s="2">
        <v>57.090909090909086</v>
      </c>
      <c r="E23" s="2">
        <v>56.6</v>
      </c>
    </row>
    <row r="24" spans="1:23" x14ac:dyDescent="0.25">
      <c r="A24" t="s">
        <v>10</v>
      </c>
      <c r="B24" s="2">
        <v>142.74549276122346</v>
      </c>
      <c r="C24" s="2">
        <v>72.064479956744933</v>
      </c>
      <c r="D24" s="2">
        <v>51.636363636363633</v>
      </c>
      <c r="E24" s="2">
        <v>51.140676589886333</v>
      </c>
    </row>
    <row r="25" spans="1:23" x14ac:dyDescent="0.25">
      <c r="A25" t="s">
        <v>11</v>
      </c>
      <c r="B25" s="2">
        <v>152.5158518854706</v>
      </c>
      <c r="C25" s="2">
        <v>90.547805042486388</v>
      </c>
      <c r="D25" s="2">
        <v>72.590909090909079</v>
      </c>
      <c r="E25" s="2">
        <v>71.442308910174717</v>
      </c>
      <c r="F25" s="3"/>
      <c r="J25" s="3"/>
      <c r="N25" s="3"/>
      <c r="R25" s="3"/>
      <c r="V25" s="3"/>
      <c r="W25" s="2"/>
    </row>
    <row r="26" spans="1:23" x14ac:dyDescent="0.25">
      <c r="A26" t="s">
        <v>23</v>
      </c>
      <c r="B26" s="2">
        <f>+B17/2.2</f>
        <v>190.90909090909091</v>
      </c>
      <c r="C26" s="2">
        <f>+C17/2.2</f>
        <v>143.18181818181816</v>
      </c>
      <c r="D26" s="2">
        <f>+D17/2.2</f>
        <v>72.272727272727266</v>
      </c>
      <c r="E26" s="2">
        <f>+E17/2.2</f>
        <v>64.090909090909079</v>
      </c>
    </row>
    <row r="27" spans="1:23" x14ac:dyDescent="0.25">
      <c r="B27" s="7">
        <f>+(B21-B22)/B21</f>
        <v>0.28331275037831538</v>
      </c>
      <c r="C27" s="7">
        <f>+(C21-C22)/C21</f>
        <v>0.26186273504831786</v>
      </c>
      <c r="D27" s="7">
        <f>+(D21-D24)/D21</f>
        <v>0.29746444032158309</v>
      </c>
      <c r="E27" s="7">
        <f>+(E25-E22)/E25</f>
        <v>0.34018662866813526</v>
      </c>
    </row>
    <row r="29" spans="1:23" x14ac:dyDescent="0.25">
      <c r="A29" t="s">
        <v>24</v>
      </c>
      <c r="E29" t="s">
        <v>29</v>
      </c>
      <c r="F29" t="s">
        <v>30</v>
      </c>
    </row>
    <row r="30" spans="1:23" x14ac:dyDescent="0.25">
      <c r="A30" t="s">
        <v>16</v>
      </c>
      <c r="E30" s="7">
        <f>1-((E2/B2))</f>
        <v>0.32907348242811507</v>
      </c>
      <c r="F30" s="7">
        <f>1-((E2/C2))</f>
        <v>9.9485420240137179E-2</v>
      </c>
    </row>
    <row r="31" spans="1:23" x14ac:dyDescent="0.25">
      <c r="A31" t="s">
        <v>7</v>
      </c>
      <c r="E31" s="7">
        <f t="shared" ref="E31:E36" si="0">1-((E3/B3))</f>
        <v>0.1875</v>
      </c>
      <c r="F31" s="7">
        <f t="shared" ref="F31:F36" si="1">1-((E3/C3))</f>
        <v>0.10226899046366322</v>
      </c>
    </row>
    <row r="32" spans="1:23" x14ac:dyDescent="0.25">
      <c r="A32" t="s">
        <v>8</v>
      </c>
      <c r="E32" s="7">
        <f t="shared" si="0"/>
        <v>0.3980582524271844</v>
      </c>
      <c r="F32" s="7">
        <f t="shared" si="1"/>
        <v>0.16852928028609737</v>
      </c>
    </row>
    <row r="33" spans="1:13" x14ac:dyDescent="0.25">
      <c r="A33" t="s">
        <v>9</v>
      </c>
      <c r="E33" s="7">
        <f t="shared" si="0"/>
        <v>0.30034129692832767</v>
      </c>
      <c r="F33" s="7">
        <f t="shared" si="1"/>
        <v>4.1159962581852172E-2</v>
      </c>
    </row>
    <row r="34" spans="1:13" x14ac:dyDescent="0.25">
      <c r="A34" t="s">
        <v>10</v>
      </c>
      <c r="E34" s="7">
        <f t="shared" si="0"/>
        <v>0.41104294478527614</v>
      </c>
      <c r="F34" s="7">
        <f t="shared" si="1"/>
        <v>0.12528473804100226</v>
      </c>
    </row>
    <row r="35" spans="1:13" x14ac:dyDescent="0.25">
      <c r="A35" t="s">
        <v>11</v>
      </c>
      <c r="E35" s="7">
        <f t="shared" si="0"/>
        <v>0.26989619377162621</v>
      </c>
      <c r="F35" s="7">
        <f t="shared" si="1"/>
        <v>-5.7197330791229906E-3</v>
      </c>
    </row>
    <row r="36" spans="1:13" x14ac:dyDescent="0.25">
      <c r="A36" t="s">
        <v>23</v>
      </c>
      <c r="E36" s="7">
        <f t="shared" si="0"/>
        <v>0.56000000000000005</v>
      </c>
      <c r="F36" s="7">
        <f t="shared" si="1"/>
        <v>0.51291512915129156</v>
      </c>
    </row>
    <row r="39" spans="1:13" x14ac:dyDescent="0.25">
      <c r="A39" t="s">
        <v>24</v>
      </c>
      <c r="E39" t="s">
        <v>29</v>
      </c>
      <c r="F39" t="s">
        <v>30</v>
      </c>
    </row>
    <row r="40" spans="1:13" x14ac:dyDescent="0.25">
      <c r="A40" t="s">
        <v>16</v>
      </c>
      <c r="E40" s="7">
        <f>1-((E20/B20))</f>
        <v>0.60359736026208222</v>
      </c>
      <c r="F40" s="7">
        <f>1-((E20/C20))</f>
        <v>0.27049206699756811</v>
      </c>
    </row>
    <row r="41" spans="1:13" x14ac:dyDescent="0.25">
      <c r="A41" t="s">
        <v>7</v>
      </c>
      <c r="E41" s="7">
        <f t="shared" ref="E41:E46" si="2">1-((E21/B21))</f>
        <v>0.59849071563930845</v>
      </c>
      <c r="F41" s="7">
        <f t="shared" ref="F41:F46" si="3">1-((E21/C21))</f>
        <v>0.31604625773975692</v>
      </c>
      <c r="M41">
        <f>65*2.4</f>
        <v>156</v>
      </c>
    </row>
    <row r="42" spans="1:13" x14ac:dyDescent="0.25">
      <c r="A42" t="s">
        <v>8</v>
      </c>
      <c r="E42" s="7">
        <f t="shared" si="2"/>
        <v>0.57854208281680197</v>
      </c>
      <c r="F42" s="7">
        <f t="shared" si="3"/>
        <v>0.30292757785963453</v>
      </c>
      <c r="G42">
        <v>61659</v>
      </c>
      <c r="M42">
        <v>126</v>
      </c>
    </row>
    <row r="43" spans="1:13" x14ac:dyDescent="0.25">
      <c r="A43" t="s">
        <v>9</v>
      </c>
      <c r="E43" s="7">
        <f t="shared" si="2"/>
        <v>0.59260710853242315</v>
      </c>
      <c r="F43" s="7">
        <f t="shared" si="3"/>
        <v>0.20433777770582573</v>
      </c>
      <c r="G43">
        <v>6407</v>
      </c>
      <c r="M43">
        <f>+M41/M42</f>
        <v>1.2380952380952381</v>
      </c>
    </row>
    <row r="44" spans="1:13" x14ac:dyDescent="0.25">
      <c r="A44" t="s">
        <v>10</v>
      </c>
      <c r="E44" s="7">
        <f t="shared" si="2"/>
        <v>0.64173526182412255</v>
      </c>
      <c r="F44" s="7">
        <f t="shared" si="3"/>
        <v>0.29034835718536567</v>
      </c>
      <c r="G44">
        <f>(+G42+G43)*1000</f>
        <v>68066000</v>
      </c>
      <c r="H44">
        <f>+((G44*2000)/2.2)/G47</f>
        <v>188.51532945403963</v>
      </c>
      <c r="K44">
        <v>340</v>
      </c>
      <c r="L44">
        <v>100</v>
      </c>
    </row>
    <row r="45" spans="1:13" x14ac:dyDescent="0.25">
      <c r="A45" t="s">
        <v>11</v>
      </c>
      <c r="E45" s="7">
        <f t="shared" si="2"/>
        <v>0.53157453453544479</v>
      </c>
      <c r="F45" s="7">
        <f t="shared" si="3"/>
        <v>0.21099899796960386</v>
      </c>
    </row>
    <row r="46" spans="1:13" x14ac:dyDescent="0.25">
      <c r="A46" t="s">
        <v>23</v>
      </c>
      <c r="E46" s="7">
        <f t="shared" si="2"/>
        <v>0.66428571428571437</v>
      </c>
      <c r="F46" s="7">
        <f t="shared" si="3"/>
        <v>0.55238095238095242</v>
      </c>
    </row>
    <row r="47" spans="1:13" x14ac:dyDescent="0.25">
      <c r="G47" s="8">
        <v>328239523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6"/>
  <sheetViews>
    <sheetView topLeftCell="A26" workbookViewId="0">
      <selection activeCell="E29" sqref="E29:F29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>
        <v>8.9</v>
      </c>
      <c r="C2">
        <v>14.76</v>
      </c>
      <c r="D2">
        <v>13.7</v>
      </c>
      <c r="E2">
        <v>14.3</v>
      </c>
    </row>
    <row r="3" spans="1:5" x14ac:dyDescent="0.25">
      <c r="A3" t="s">
        <v>7</v>
      </c>
      <c r="B3">
        <v>10.3</v>
      </c>
      <c r="C3">
        <v>16.239999999999998</v>
      </c>
      <c r="D3">
        <v>16.2</v>
      </c>
      <c r="E3">
        <v>15.9</v>
      </c>
    </row>
    <row r="4" spans="1:5" x14ac:dyDescent="0.25">
      <c r="A4" t="s">
        <v>8</v>
      </c>
      <c r="B4">
        <v>9.6</v>
      </c>
      <c r="C4">
        <v>15.4</v>
      </c>
      <c r="D4">
        <v>15.1</v>
      </c>
      <c r="E4">
        <v>16</v>
      </c>
    </row>
    <row r="5" spans="1:5" x14ac:dyDescent="0.25">
      <c r="A5" t="s">
        <v>9</v>
      </c>
      <c r="B5">
        <v>8.6999999999999993</v>
      </c>
      <c r="C5">
        <v>14.75</v>
      </c>
      <c r="D5">
        <v>13.8</v>
      </c>
      <c r="E5">
        <v>15</v>
      </c>
    </row>
    <row r="6" spans="1:5" x14ac:dyDescent="0.25">
      <c r="A6" t="s">
        <v>10</v>
      </c>
      <c r="B6">
        <v>8.5</v>
      </c>
      <c r="C6">
        <v>13.98</v>
      </c>
      <c r="D6">
        <v>12</v>
      </c>
      <c r="E6">
        <v>12.2</v>
      </c>
    </row>
    <row r="7" spans="1:5" x14ac:dyDescent="0.25">
      <c r="A7" t="s">
        <v>11</v>
      </c>
      <c r="B7">
        <v>6.9</v>
      </c>
      <c r="C7">
        <v>12.8</v>
      </c>
      <c r="D7">
        <v>11.2</v>
      </c>
      <c r="E7">
        <v>11.8</v>
      </c>
    </row>
    <row r="8" spans="1:5" x14ac:dyDescent="0.25">
      <c r="A8" t="s">
        <v>23</v>
      </c>
      <c r="B8">
        <v>9.6</v>
      </c>
      <c r="C8">
        <v>16.399999999999999</v>
      </c>
      <c r="D8">
        <v>17.7</v>
      </c>
      <c r="E8">
        <v>18.7</v>
      </c>
    </row>
    <row r="9" spans="1:5" x14ac:dyDescent="0.25">
      <c r="B9" s="7">
        <f>+(B3-B7)/B3</f>
        <v>0.3300970873786408</v>
      </c>
      <c r="C9" s="7">
        <f>+(C3-C7)/C3</f>
        <v>0.21182266009852205</v>
      </c>
      <c r="D9" s="7">
        <f>+(D3-D7)/D3</f>
        <v>0.30864197530864201</v>
      </c>
      <c r="E9" s="7">
        <f>+(E4-E7)/E4</f>
        <v>0.26249999999999996</v>
      </c>
    </row>
    <row r="10" spans="1:5" x14ac:dyDescent="0.25">
      <c r="A10" s="1" t="s">
        <v>18</v>
      </c>
    </row>
    <row r="11" spans="1:5" x14ac:dyDescent="0.25">
      <c r="A11" t="s">
        <v>16</v>
      </c>
      <c r="B11" s="2">
        <v>87.510331080752607</v>
      </c>
      <c r="C11" s="2">
        <v>105.84686223320379</v>
      </c>
      <c r="D11" s="2">
        <v>83.2</v>
      </c>
      <c r="E11" s="2">
        <v>83.074347425828918</v>
      </c>
    </row>
    <row r="12" spans="1:5" x14ac:dyDescent="0.25">
      <c r="A12" t="s">
        <v>7</v>
      </c>
      <c r="B12" s="2">
        <v>105.24787299265363</v>
      </c>
      <c r="C12" s="2">
        <v>107.63508230185384</v>
      </c>
      <c r="D12" s="2">
        <v>86.2</v>
      </c>
      <c r="E12" s="2">
        <v>80.28704057782447</v>
      </c>
    </row>
    <row r="13" spans="1:5" x14ac:dyDescent="0.25">
      <c r="A13" t="s">
        <v>8</v>
      </c>
      <c r="B13" s="2">
        <v>76.446536178843289</v>
      </c>
      <c r="C13" s="2">
        <v>102.41795749068497</v>
      </c>
      <c r="D13" s="2">
        <v>89.3</v>
      </c>
      <c r="E13" s="2">
        <v>89.208515729084539</v>
      </c>
    </row>
    <row r="14" spans="1:5" x14ac:dyDescent="0.25">
      <c r="A14" t="s">
        <v>9</v>
      </c>
      <c r="B14" s="2">
        <v>90.756407715337829</v>
      </c>
      <c r="C14" s="2">
        <v>107.96790961867094</v>
      </c>
      <c r="D14" s="2">
        <v>85.8</v>
      </c>
      <c r="E14" s="2">
        <v>91.127209562472558</v>
      </c>
    </row>
    <row r="15" spans="1:5" x14ac:dyDescent="0.25">
      <c r="A15" t="s">
        <v>10</v>
      </c>
      <c r="B15" s="2">
        <v>81.881617013339834</v>
      </c>
      <c r="C15" s="2">
        <v>100.97563305465366</v>
      </c>
      <c r="D15" s="2">
        <v>74.5</v>
      </c>
      <c r="E15" s="2">
        <v>71.490404149611948</v>
      </c>
    </row>
    <row r="16" spans="1:5" x14ac:dyDescent="0.25">
      <c r="A16" t="s">
        <v>11</v>
      </c>
      <c r="B16" s="2">
        <v>80.110402478250663</v>
      </c>
      <c r="C16" s="2">
        <v>121.53604337447172</v>
      </c>
      <c r="D16" s="2">
        <v>86.8</v>
      </c>
      <c r="E16" s="2">
        <v>87.897741199437704</v>
      </c>
    </row>
    <row r="17" spans="1:23" x14ac:dyDescent="0.25">
      <c r="A17" t="s">
        <v>23</v>
      </c>
      <c r="B17">
        <v>134</v>
      </c>
      <c r="C17">
        <v>190</v>
      </c>
      <c r="D17">
        <v>188</v>
      </c>
      <c r="E17">
        <v>199</v>
      </c>
    </row>
    <row r="18" spans="1:23" x14ac:dyDescent="0.25">
      <c r="F18" s="3"/>
      <c r="J18" s="3"/>
      <c r="N18" s="3"/>
      <c r="R18" s="3"/>
      <c r="V18" s="3"/>
      <c r="W18" s="2"/>
    </row>
    <row r="19" spans="1:23" x14ac:dyDescent="0.25">
      <c r="A19" t="s">
        <v>21</v>
      </c>
    </row>
    <row r="20" spans="1:23" x14ac:dyDescent="0.25">
      <c r="A20" t="s">
        <v>16</v>
      </c>
      <c r="B20" s="2">
        <v>39.777423218523907</v>
      </c>
      <c r="C20" s="2">
        <v>48.112210106001719</v>
      </c>
      <c r="D20" s="2">
        <v>37.818181818181813</v>
      </c>
      <c r="E20" s="2">
        <v>37.761067011740415</v>
      </c>
      <c r="F20" s="3"/>
      <c r="J20" s="3"/>
      <c r="N20" s="3"/>
      <c r="R20" s="3"/>
      <c r="V20" s="3"/>
    </row>
    <row r="21" spans="1:23" x14ac:dyDescent="0.25">
      <c r="A21" t="s">
        <v>7</v>
      </c>
      <c r="B21" s="2">
        <v>47.839942269388011</v>
      </c>
      <c r="C21" s="2">
        <v>48.925037409933559</v>
      </c>
      <c r="D21" s="2">
        <v>39.18181818181818</v>
      </c>
      <c r="E21" s="2">
        <v>36.494109353556574</v>
      </c>
    </row>
    <row r="22" spans="1:23" x14ac:dyDescent="0.25">
      <c r="A22" t="s">
        <v>8</v>
      </c>
      <c r="B22" s="2">
        <v>34.748425535837853</v>
      </c>
      <c r="C22" s="2">
        <v>46.553617041220434</v>
      </c>
      <c r="D22" s="2">
        <v>40.590909090909086</v>
      </c>
      <c r="E22" s="2">
        <v>40.549325331402059</v>
      </c>
    </row>
    <row r="23" spans="1:23" x14ac:dyDescent="0.25">
      <c r="A23" t="s">
        <v>9</v>
      </c>
      <c r="B23" s="2">
        <v>41.25291259788083</v>
      </c>
      <c r="C23" s="2">
        <v>49.076322553941331</v>
      </c>
      <c r="D23" s="2">
        <v>38.999999999999993</v>
      </c>
      <c r="E23" s="2">
        <v>41.4</v>
      </c>
    </row>
    <row r="24" spans="1:23" x14ac:dyDescent="0.25">
      <c r="A24" t="s">
        <v>10</v>
      </c>
      <c r="B24" s="2">
        <v>37.218916824245376</v>
      </c>
      <c r="C24" s="2">
        <v>45.898015024842564</v>
      </c>
      <c r="D24" s="2">
        <v>33.86363636363636</v>
      </c>
      <c r="E24" s="2">
        <v>32.495638249823607</v>
      </c>
    </row>
    <row r="25" spans="1:23" x14ac:dyDescent="0.25">
      <c r="A25" t="s">
        <v>11</v>
      </c>
      <c r="B25" s="2">
        <v>36.41381930829575</v>
      </c>
      <c r="C25" s="2">
        <v>55.243656079305325</v>
      </c>
      <c r="D25" s="2">
        <v>39.454545454545453</v>
      </c>
      <c r="E25" s="2">
        <v>39.953518727017133</v>
      </c>
    </row>
    <row r="26" spans="1:23" x14ac:dyDescent="0.25">
      <c r="A26" t="s">
        <v>23</v>
      </c>
      <c r="B26" s="2">
        <f>+B17/2.2</f>
        <v>60.909090909090907</v>
      </c>
      <c r="C26" s="2">
        <f>+C17/2.2</f>
        <v>86.36363636363636</v>
      </c>
      <c r="D26" s="2">
        <f>+D17/2.2</f>
        <v>85.454545454545453</v>
      </c>
      <c r="E26" s="2">
        <f>+E17/2.2</f>
        <v>90.454545454545453</v>
      </c>
    </row>
    <row r="27" spans="1:23" x14ac:dyDescent="0.25">
      <c r="B27" s="7">
        <f>+(B21-B22)/B21</f>
        <v>0.27365243586272475</v>
      </c>
      <c r="C27" s="7">
        <f>+(C25-C24)/C25</f>
        <v>0.16917129889170579</v>
      </c>
      <c r="D27" s="7">
        <f>+(D22-D24)/D22</f>
        <v>0.16573348264277715</v>
      </c>
      <c r="E27" s="7">
        <f>+(E23-E24)/E23</f>
        <v>0.21508120169508194</v>
      </c>
    </row>
    <row r="29" spans="1:23" x14ac:dyDescent="0.25">
      <c r="A29" t="s">
        <v>25</v>
      </c>
      <c r="E29" t="s">
        <v>29</v>
      </c>
      <c r="F29" t="s">
        <v>30</v>
      </c>
    </row>
    <row r="30" spans="1:23" x14ac:dyDescent="0.25">
      <c r="A30" t="s">
        <v>16</v>
      </c>
      <c r="E30" s="7">
        <f>((E2-B2)/B2)</f>
        <v>0.6067415730337079</v>
      </c>
      <c r="F30" s="7">
        <f>((E2-C2)/C2)</f>
        <v>-3.1165311653116468E-2</v>
      </c>
    </row>
    <row r="31" spans="1:23" x14ac:dyDescent="0.25">
      <c r="A31" t="s">
        <v>7</v>
      </c>
      <c r="E31" s="7">
        <f t="shared" ref="E31:E36" si="0">((E3-B3)/B3)</f>
        <v>0.5436893203883495</v>
      </c>
      <c r="F31" s="7">
        <f t="shared" ref="F31:F36" si="1">((E3-C3)/C3)</f>
        <v>-2.0935960591132889E-2</v>
      </c>
    </row>
    <row r="32" spans="1:23" x14ac:dyDescent="0.25">
      <c r="A32" t="s">
        <v>8</v>
      </c>
      <c r="E32" s="7">
        <f t="shared" si="0"/>
        <v>0.66666666666666674</v>
      </c>
      <c r="F32" s="7">
        <f t="shared" si="1"/>
        <v>3.8961038961038939E-2</v>
      </c>
    </row>
    <row r="33" spans="1:12" x14ac:dyDescent="0.25">
      <c r="A33" t="s">
        <v>9</v>
      </c>
      <c r="E33" s="7">
        <f t="shared" si="0"/>
        <v>0.72413793103448287</v>
      </c>
      <c r="F33" s="7">
        <f t="shared" si="1"/>
        <v>1.6949152542372881E-2</v>
      </c>
    </row>
    <row r="34" spans="1:12" x14ac:dyDescent="0.25">
      <c r="A34" t="s">
        <v>10</v>
      </c>
      <c r="E34" s="7">
        <f t="shared" si="0"/>
        <v>0.43529411764705872</v>
      </c>
      <c r="F34" s="7">
        <f t="shared" si="1"/>
        <v>-0.12732474964234627</v>
      </c>
    </row>
    <row r="35" spans="1:12" x14ac:dyDescent="0.25">
      <c r="A35" t="s">
        <v>11</v>
      </c>
      <c r="E35" s="7">
        <f t="shared" si="0"/>
        <v>0.71014492753623193</v>
      </c>
      <c r="F35" s="7">
        <f t="shared" si="1"/>
        <v>-7.8125E-2</v>
      </c>
    </row>
    <row r="36" spans="1:12" x14ac:dyDescent="0.25">
      <c r="A36" t="s">
        <v>23</v>
      </c>
      <c r="E36" s="7">
        <f t="shared" si="0"/>
        <v>0.94791666666666663</v>
      </c>
      <c r="F36" s="7">
        <f t="shared" si="1"/>
        <v>0.14024390243902446</v>
      </c>
    </row>
    <row r="38" spans="1:12" x14ac:dyDescent="0.25">
      <c r="K38">
        <v>170</v>
      </c>
      <c r="L38">
        <v>200</v>
      </c>
    </row>
    <row r="39" spans="1:12" x14ac:dyDescent="0.25">
      <c r="A39" t="s">
        <v>25</v>
      </c>
      <c r="E39" t="s">
        <v>29</v>
      </c>
      <c r="F39" t="s">
        <v>30</v>
      </c>
      <c r="H39">
        <f>+((44000000*2000)/(I41))/2.2</f>
        <v>121.86222924775575</v>
      </c>
      <c r="K39">
        <f>+K38/2.2</f>
        <v>77.272727272727266</v>
      </c>
      <c r="L39">
        <f>+L38/2.2</f>
        <v>90.909090909090907</v>
      </c>
    </row>
    <row r="40" spans="1:12" x14ac:dyDescent="0.25">
      <c r="A40" t="s">
        <v>16</v>
      </c>
      <c r="E40" s="7">
        <f>((E20-B20)/B20)</f>
        <v>-5.0690970998958446E-2</v>
      </c>
      <c r="F40" s="7">
        <f>((E20-C20)/C20)</f>
        <v>-0.21514586570551367</v>
      </c>
      <c r="L40">
        <v>37.799999999999997</v>
      </c>
    </row>
    <row r="41" spans="1:12" x14ac:dyDescent="0.25">
      <c r="A41" t="s">
        <v>7</v>
      </c>
      <c r="E41" s="7">
        <f t="shared" ref="E41:E46" si="2">((E21-B21)/B21)</f>
        <v>-0.23716234547154644</v>
      </c>
      <c r="F41" s="7">
        <f t="shared" ref="F41:F46" si="3">((E21-C21)/C21)</f>
        <v>-0.25408111499681868</v>
      </c>
      <c r="I41" s="8">
        <v>328239523</v>
      </c>
      <c r="L41">
        <f>+L39/L40</f>
        <v>2.405002405002405</v>
      </c>
    </row>
    <row r="42" spans="1:12" x14ac:dyDescent="0.25">
      <c r="A42" t="s">
        <v>8</v>
      </c>
      <c r="E42" s="7">
        <f t="shared" si="2"/>
        <v>0.16693993198573664</v>
      </c>
      <c r="F42" s="7">
        <f t="shared" si="3"/>
        <v>-0.12897583671107521</v>
      </c>
    </row>
    <row r="43" spans="1:12" x14ac:dyDescent="0.25">
      <c r="A43" t="s">
        <v>9</v>
      </c>
      <c r="E43" s="7">
        <f t="shared" si="2"/>
        <v>3.5655034482759153E-3</v>
      </c>
      <c r="F43" s="7">
        <f t="shared" si="3"/>
        <v>-0.15641600988957649</v>
      </c>
    </row>
    <row r="44" spans="1:12" x14ac:dyDescent="0.25">
      <c r="A44" t="s">
        <v>10</v>
      </c>
      <c r="E44" s="7">
        <f t="shared" si="2"/>
        <v>-0.12690532066599267</v>
      </c>
      <c r="F44" s="7">
        <f t="shared" si="3"/>
        <v>-0.29200340728819851</v>
      </c>
    </row>
    <row r="45" spans="1:12" x14ac:dyDescent="0.25">
      <c r="A45" t="s">
        <v>11</v>
      </c>
      <c r="E45" s="7">
        <f t="shared" si="2"/>
        <v>9.7207584536867675E-2</v>
      </c>
      <c r="F45" s="7">
        <f t="shared" si="3"/>
        <v>-0.27677634750202545</v>
      </c>
    </row>
    <row r="46" spans="1:12" x14ac:dyDescent="0.25">
      <c r="A46" t="s">
        <v>23</v>
      </c>
      <c r="E46" s="7">
        <f t="shared" si="2"/>
        <v>0.48507462686567171</v>
      </c>
      <c r="F46" s="7">
        <f t="shared" si="3"/>
        <v>4.7368421052631608E-2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2"/>
  <sheetViews>
    <sheetView workbookViewId="0">
      <selection activeCell="B11" sqref="B11"/>
    </sheetView>
  </sheetViews>
  <sheetFormatPr defaultColWidth="11" defaultRowHeight="15.75" x14ac:dyDescent="0.25"/>
  <cols>
    <col min="1" max="1" width="11.875" bestFit="1" customWidth="1"/>
  </cols>
  <sheetData>
    <row r="1" spans="1:7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7" x14ac:dyDescent="0.25">
      <c r="A2" t="s">
        <v>16</v>
      </c>
      <c r="B2" s="2">
        <v>5</v>
      </c>
      <c r="C2" s="2">
        <v>2.6</v>
      </c>
      <c r="D2">
        <v>2</v>
      </c>
      <c r="E2">
        <v>2.1</v>
      </c>
      <c r="F2" s="2"/>
      <c r="G2" s="2"/>
    </row>
    <row r="3" spans="1:7" x14ac:dyDescent="0.25">
      <c r="A3" t="s">
        <v>7</v>
      </c>
      <c r="B3" s="2">
        <v>5.2</v>
      </c>
      <c r="C3">
        <v>2.92</v>
      </c>
      <c r="D3">
        <v>2.4</v>
      </c>
      <c r="E3">
        <v>2.9</v>
      </c>
      <c r="F3" s="2"/>
      <c r="G3" s="2"/>
    </row>
    <row r="4" spans="1:7" x14ac:dyDescent="0.25">
      <c r="A4" t="s">
        <v>8</v>
      </c>
      <c r="B4" s="2">
        <v>5.5</v>
      </c>
      <c r="C4">
        <v>2.96</v>
      </c>
      <c r="D4">
        <v>2.5</v>
      </c>
      <c r="E4">
        <v>2.1</v>
      </c>
      <c r="F4" s="2"/>
      <c r="G4" s="2"/>
    </row>
    <row r="5" spans="1:7" x14ac:dyDescent="0.25">
      <c r="A5" t="s">
        <v>9</v>
      </c>
      <c r="B5" s="2">
        <v>5</v>
      </c>
      <c r="C5">
        <v>2.87</v>
      </c>
      <c r="D5">
        <v>1.9</v>
      </c>
      <c r="E5">
        <v>2.2999999999999998</v>
      </c>
      <c r="F5" s="2"/>
      <c r="G5" s="2"/>
    </row>
    <row r="6" spans="1:7" x14ac:dyDescent="0.25">
      <c r="A6" t="s">
        <v>10</v>
      </c>
      <c r="B6" s="2">
        <v>4.7</v>
      </c>
      <c r="C6">
        <v>2.12</v>
      </c>
      <c r="D6">
        <v>1.7</v>
      </c>
      <c r="E6">
        <v>1.7</v>
      </c>
      <c r="F6" s="2"/>
      <c r="G6" s="2"/>
    </row>
    <row r="7" spans="1:7" x14ac:dyDescent="0.25">
      <c r="A7" t="s">
        <v>11</v>
      </c>
      <c r="B7" s="2">
        <v>4.2</v>
      </c>
      <c r="C7">
        <v>1.71</v>
      </c>
      <c r="D7">
        <v>1.5</v>
      </c>
      <c r="E7">
        <v>1.5</v>
      </c>
      <c r="F7" s="2"/>
      <c r="G7" s="2"/>
    </row>
    <row r="8" spans="1:7" x14ac:dyDescent="0.25">
      <c r="A8" t="s">
        <v>22</v>
      </c>
      <c r="B8">
        <v>6</v>
      </c>
      <c r="C8">
        <v>6</v>
      </c>
      <c r="D8">
        <v>5</v>
      </c>
      <c r="E8">
        <v>4.8</v>
      </c>
      <c r="F8" s="2"/>
      <c r="G8" s="2"/>
    </row>
    <row r="9" spans="1:7" x14ac:dyDescent="0.25">
      <c r="A9" s="1" t="s">
        <v>18</v>
      </c>
      <c r="B9" s="2"/>
      <c r="C9" s="2"/>
      <c r="D9" s="2"/>
      <c r="E9" s="2"/>
      <c r="F9" s="2"/>
      <c r="G9" s="2"/>
    </row>
    <row r="10" spans="1:7" x14ac:dyDescent="0.25">
      <c r="A10" t="s">
        <v>16</v>
      </c>
      <c r="B10" s="2">
        <v>49.2</v>
      </c>
      <c r="C10" s="2">
        <v>16.322476619490015</v>
      </c>
      <c r="D10" s="2">
        <v>12.2</v>
      </c>
      <c r="E10" s="2">
        <v>12.6</v>
      </c>
      <c r="F10" s="2"/>
      <c r="G10" s="2"/>
    </row>
    <row r="11" spans="1:7" x14ac:dyDescent="0.25">
      <c r="A11" t="s">
        <v>7</v>
      </c>
      <c r="B11" s="2">
        <v>53.1</v>
      </c>
      <c r="C11" s="2">
        <v>16.8</v>
      </c>
      <c r="D11" s="2">
        <v>12.8</v>
      </c>
      <c r="E11" s="2">
        <v>15.2</v>
      </c>
      <c r="F11" s="2"/>
      <c r="G11" s="2"/>
    </row>
    <row r="12" spans="1:7" x14ac:dyDescent="0.25">
      <c r="A12" t="s">
        <v>8</v>
      </c>
      <c r="B12" s="2">
        <v>43.8</v>
      </c>
      <c r="C12" s="2">
        <v>16.899999999999999</v>
      </c>
      <c r="D12" s="2">
        <v>14.8</v>
      </c>
      <c r="E12" s="2">
        <v>12.3</v>
      </c>
      <c r="F12" s="2"/>
      <c r="G12" s="2"/>
    </row>
    <row r="13" spans="1:7" x14ac:dyDescent="0.25">
      <c r="A13" t="s">
        <v>9</v>
      </c>
      <c r="B13" s="2">
        <v>52.2</v>
      </c>
      <c r="C13" s="2">
        <v>18.3</v>
      </c>
      <c r="D13" s="2">
        <v>11.8</v>
      </c>
      <c r="E13" s="2">
        <v>14</v>
      </c>
      <c r="F13" s="2"/>
      <c r="G13" s="2"/>
    </row>
    <row r="14" spans="1:7" x14ac:dyDescent="0.25">
      <c r="A14" t="s">
        <v>10</v>
      </c>
      <c r="B14" s="2">
        <v>45.3</v>
      </c>
      <c r="C14" s="2">
        <v>13.7</v>
      </c>
      <c r="D14" s="2">
        <v>10.6</v>
      </c>
      <c r="E14" s="2">
        <v>10.4</v>
      </c>
      <c r="F14" s="2"/>
      <c r="G14" s="2"/>
    </row>
    <row r="15" spans="1:7" x14ac:dyDescent="0.25">
      <c r="A15" t="s">
        <v>11</v>
      </c>
      <c r="B15" s="2">
        <v>48.8</v>
      </c>
      <c r="C15" s="2">
        <v>14.4</v>
      </c>
      <c r="D15" s="2">
        <v>11.6</v>
      </c>
      <c r="E15" s="2">
        <v>11.7</v>
      </c>
      <c r="F15" s="2"/>
      <c r="G15" s="2"/>
    </row>
    <row r="16" spans="1:7" x14ac:dyDescent="0.25">
      <c r="A16" t="s">
        <v>22</v>
      </c>
      <c r="B16">
        <v>83.9</v>
      </c>
      <c r="C16">
        <v>69.400000000000006</v>
      </c>
      <c r="D16">
        <v>53.1</v>
      </c>
      <c r="E16">
        <v>51.4</v>
      </c>
      <c r="F16" s="2"/>
      <c r="G16" s="2"/>
    </row>
    <row r="17" spans="2:23" x14ac:dyDescent="0.25">
      <c r="B17" s="2"/>
      <c r="C17" s="2"/>
      <c r="D17" s="2"/>
      <c r="E17" s="2"/>
      <c r="F17" s="2"/>
      <c r="G17" s="2"/>
    </row>
    <row r="18" spans="2:23" x14ac:dyDescent="0.25">
      <c r="B18" s="2"/>
      <c r="C18" s="2"/>
      <c r="D18" s="2"/>
      <c r="E18" s="2"/>
      <c r="F18" s="2"/>
      <c r="G18" s="2"/>
    </row>
    <row r="19" spans="2:23" x14ac:dyDescent="0.25">
      <c r="B19" s="2"/>
      <c r="C19" s="2"/>
      <c r="D19" s="2"/>
      <c r="E19" s="2"/>
      <c r="F19" s="2"/>
      <c r="G19" s="2"/>
    </row>
    <row r="20" spans="2:23" x14ac:dyDescent="0.25">
      <c r="F20" s="3"/>
      <c r="J20" s="3"/>
      <c r="N20" s="3"/>
      <c r="R20" s="3"/>
      <c r="V20" s="3"/>
      <c r="W20" s="2"/>
    </row>
    <row r="21" spans="2:23" x14ac:dyDescent="0.25">
      <c r="F21" s="3"/>
      <c r="J21" s="3"/>
      <c r="N21" s="3"/>
      <c r="R21" s="3"/>
      <c r="V21" s="3"/>
    </row>
    <row r="22" spans="2:23" x14ac:dyDescent="0.25">
      <c r="B22" s="2"/>
      <c r="C22" s="2"/>
      <c r="D22" s="2"/>
      <c r="E22" s="2"/>
      <c r="F22" s="2"/>
      <c r="G2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4"/>
  <sheetViews>
    <sheetView workbookViewId="0">
      <selection activeCell="B11" sqref="B11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 s="2">
        <v>4.8</v>
      </c>
      <c r="C2" s="2">
        <v>3.65</v>
      </c>
      <c r="D2">
        <v>2.9</v>
      </c>
      <c r="E2">
        <v>4.5999999999999996</v>
      </c>
    </row>
    <row r="3" spans="1:5" x14ac:dyDescent="0.25">
      <c r="A3" t="s">
        <v>7</v>
      </c>
      <c r="B3" s="2">
        <v>5</v>
      </c>
      <c r="C3">
        <v>3.74</v>
      </c>
      <c r="D3">
        <v>3.1</v>
      </c>
      <c r="E3">
        <v>2.8</v>
      </c>
    </row>
    <row r="4" spans="1:5" x14ac:dyDescent="0.25">
      <c r="A4" t="s">
        <v>8</v>
      </c>
      <c r="B4" s="2">
        <v>5</v>
      </c>
      <c r="C4">
        <v>3.86</v>
      </c>
      <c r="D4">
        <v>3.4</v>
      </c>
      <c r="E4">
        <v>3.3</v>
      </c>
    </row>
    <row r="5" spans="1:5" x14ac:dyDescent="0.25">
      <c r="A5" t="s">
        <v>9</v>
      </c>
      <c r="B5" s="2">
        <v>4.7</v>
      </c>
      <c r="C5">
        <v>3.72</v>
      </c>
      <c r="D5">
        <v>2.7</v>
      </c>
      <c r="E5">
        <v>3.6</v>
      </c>
    </row>
    <row r="6" spans="1:5" x14ac:dyDescent="0.25">
      <c r="A6" t="s">
        <v>10</v>
      </c>
      <c r="B6" s="2">
        <v>4.8</v>
      </c>
      <c r="C6">
        <v>3.48</v>
      </c>
      <c r="D6">
        <v>2.8</v>
      </c>
      <c r="E6">
        <v>3</v>
      </c>
    </row>
    <row r="7" spans="1:5" x14ac:dyDescent="0.25">
      <c r="A7" t="s">
        <v>11</v>
      </c>
      <c r="B7" s="2">
        <v>4.5</v>
      </c>
      <c r="C7">
        <v>3.34</v>
      </c>
      <c r="D7">
        <v>2.6</v>
      </c>
      <c r="E7">
        <v>3</v>
      </c>
    </row>
    <row r="8" spans="1:5" x14ac:dyDescent="0.25">
      <c r="A8" t="s">
        <v>22</v>
      </c>
      <c r="B8">
        <f>5.9+1+0.2</f>
        <v>7.1000000000000005</v>
      </c>
      <c r="C8">
        <f>5.8+1.5+0.3</f>
        <v>7.6</v>
      </c>
      <c r="D8">
        <f>7.1+1.7+0.4</f>
        <v>9.1999999999999993</v>
      </c>
      <c r="E8">
        <f>7.3+1.8+0.5</f>
        <v>9.6</v>
      </c>
    </row>
    <row r="9" spans="1:5" x14ac:dyDescent="0.25">
      <c r="A9" s="1" t="s">
        <v>18</v>
      </c>
    </row>
    <row r="10" spans="1:5" x14ac:dyDescent="0.25">
      <c r="A10" t="s">
        <v>16</v>
      </c>
      <c r="B10" s="2">
        <v>47.2</v>
      </c>
      <c r="C10" s="2">
        <v>22.914246023514824</v>
      </c>
      <c r="D10" s="2">
        <v>17.600000000000001</v>
      </c>
      <c r="E10" s="2">
        <v>27.6</v>
      </c>
    </row>
    <row r="11" spans="1:5" x14ac:dyDescent="0.25">
      <c r="A11" t="s">
        <v>7</v>
      </c>
      <c r="B11">
        <v>51.1</v>
      </c>
      <c r="C11" s="2">
        <v>21.5</v>
      </c>
      <c r="D11" s="2">
        <v>16.5</v>
      </c>
      <c r="E11" s="2">
        <v>14.7</v>
      </c>
    </row>
    <row r="12" spans="1:5" x14ac:dyDescent="0.25">
      <c r="A12" t="s">
        <v>8</v>
      </c>
      <c r="B12">
        <v>39.799999999999997</v>
      </c>
      <c r="C12" s="2">
        <v>22</v>
      </c>
      <c r="D12" s="2">
        <v>20.100000000000001</v>
      </c>
      <c r="E12" s="2">
        <v>19.3</v>
      </c>
    </row>
    <row r="13" spans="1:5" x14ac:dyDescent="0.25">
      <c r="A13" t="s">
        <v>9</v>
      </c>
      <c r="B13">
        <v>49</v>
      </c>
      <c r="C13" s="2">
        <v>23.7</v>
      </c>
      <c r="D13" s="2">
        <v>16.8</v>
      </c>
      <c r="E13" s="2">
        <v>21.9</v>
      </c>
    </row>
    <row r="14" spans="1:5" x14ac:dyDescent="0.25">
      <c r="A14" t="s">
        <v>10</v>
      </c>
      <c r="B14">
        <v>46.2</v>
      </c>
      <c r="C14" s="2">
        <v>22.4</v>
      </c>
      <c r="D14" s="2">
        <v>17.399999999999999</v>
      </c>
      <c r="E14" s="2">
        <v>18.3</v>
      </c>
    </row>
    <row r="15" spans="1:5" x14ac:dyDescent="0.25">
      <c r="A15" t="s">
        <v>11</v>
      </c>
      <c r="B15">
        <v>52.2</v>
      </c>
      <c r="C15" s="2">
        <v>28.2</v>
      </c>
      <c r="D15" s="2">
        <v>20.2</v>
      </c>
      <c r="E15" s="2">
        <v>23.4</v>
      </c>
    </row>
    <row r="16" spans="1:5" x14ac:dyDescent="0.25">
      <c r="A16" t="s">
        <v>22</v>
      </c>
      <c r="B16">
        <f>83.5+14.4+3</f>
        <v>100.9</v>
      </c>
      <c r="C16">
        <f>67.1+17.6+3.6</f>
        <v>88.299999999999983</v>
      </c>
      <c r="D16">
        <f>75+17.7+4.1</f>
        <v>96.8</v>
      </c>
      <c r="E16">
        <f>78.3+19.8+4.9</f>
        <v>103</v>
      </c>
    </row>
    <row r="18" spans="6:23" x14ac:dyDescent="0.25">
      <c r="F18" s="3"/>
      <c r="J18" s="3"/>
      <c r="N18" s="3"/>
      <c r="R18" s="3"/>
      <c r="V18" s="3"/>
      <c r="W18" s="2"/>
    </row>
    <row r="24" spans="6:23" x14ac:dyDescent="0.25">
      <c r="F24" s="3"/>
      <c r="J24" s="3"/>
      <c r="N24" s="3"/>
      <c r="R24" s="3"/>
      <c r="V2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5"/>
  <sheetViews>
    <sheetView topLeftCell="A25" workbookViewId="0">
      <selection activeCell="E39" sqref="E39:F39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>
        <v>12.7</v>
      </c>
      <c r="C2" s="2">
        <v>21.4</v>
      </c>
      <c r="D2">
        <v>21.1</v>
      </c>
      <c r="E2">
        <v>25.1</v>
      </c>
    </row>
    <row r="3" spans="1:5" x14ac:dyDescent="0.25">
      <c r="A3" t="s">
        <v>7</v>
      </c>
      <c r="B3">
        <v>13.1</v>
      </c>
      <c r="C3">
        <v>19.850000000000001</v>
      </c>
      <c r="D3">
        <v>19.899999999999999</v>
      </c>
      <c r="E3">
        <v>24.5</v>
      </c>
    </row>
    <row r="4" spans="1:5" x14ac:dyDescent="0.25">
      <c r="A4" t="s">
        <v>8</v>
      </c>
      <c r="B4">
        <v>13.6</v>
      </c>
      <c r="C4">
        <v>23.29</v>
      </c>
      <c r="D4">
        <v>21.3</v>
      </c>
      <c r="E4">
        <v>26.4</v>
      </c>
    </row>
    <row r="5" spans="1:5" x14ac:dyDescent="0.25">
      <c r="A5" t="s">
        <v>9</v>
      </c>
      <c r="B5">
        <v>12.9</v>
      </c>
      <c r="C5">
        <v>22.78</v>
      </c>
      <c r="D5">
        <v>21.7</v>
      </c>
      <c r="E5">
        <v>24.6</v>
      </c>
    </row>
    <row r="6" spans="1:5" x14ac:dyDescent="0.25">
      <c r="A6" t="s">
        <v>10</v>
      </c>
      <c r="B6">
        <v>12.2</v>
      </c>
      <c r="C6">
        <v>20.68</v>
      </c>
      <c r="D6">
        <v>21.9</v>
      </c>
      <c r="E6">
        <v>26.2</v>
      </c>
    </row>
    <row r="7" spans="1:5" x14ac:dyDescent="0.25">
      <c r="A7" t="s">
        <v>11</v>
      </c>
      <c r="B7">
        <v>10.7</v>
      </c>
      <c r="C7">
        <v>18.39</v>
      </c>
      <c r="D7">
        <v>18.399999999999999</v>
      </c>
      <c r="E7">
        <v>21.1</v>
      </c>
    </row>
    <row r="8" spans="1:5" x14ac:dyDescent="0.25">
      <c r="A8" t="s">
        <v>23</v>
      </c>
      <c r="B8">
        <v>13.6</v>
      </c>
      <c r="C8">
        <v>17</v>
      </c>
      <c r="D8">
        <v>21</v>
      </c>
      <c r="E8">
        <v>21.9</v>
      </c>
    </row>
    <row r="9" spans="1:5" x14ac:dyDescent="0.25">
      <c r="B9" s="7">
        <f>+(B4-B7)/B4</f>
        <v>0.21323529411764708</v>
      </c>
      <c r="C9" s="7">
        <f>+(C4-C7)/C4</f>
        <v>0.21039072563331898</v>
      </c>
      <c r="D9" s="7">
        <f>+(D6-D7)/D6</f>
        <v>0.15981735159817353</v>
      </c>
      <c r="E9" s="7">
        <f t="shared" ref="E9" si="0">+(E4-E7)/E4</f>
        <v>0.20075757575757566</v>
      </c>
    </row>
    <row r="10" spans="1:5" x14ac:dyDescent="0.25">
      <c r="A10" s="1" t="s">
        <v>18</v>
      </c>
    </row>
    <row r="11" spans="1:5" x14ac:dyDescent="0.25">
      <c r="A11" t="s">
        <v>16</v>
      </c>
      <c r="B11" s="2">
        <v>124.87429266579302</v>
      </c>
      <c r="C11" s="2">
        <v>134.34653832964855</v>
      </c>
      <c r="D11" s="2">
        <v>128.19999999999999</v>
      </c>
      <c r="E11" s="2">
        <v>150.69999999999999</v>
      </c>
    </row>
    <row r="12" spans="1:5" x14ac:dyDescent="0.25">
      <c r="A12" t="s">
        <v>7</v>
      </c>
      <c r="B12" s="2">
        <v>133.85894526250121</v>
      </c>
      <c r="C12" s="2">
        <v>114</v>
      </c>
      <c r="D12" s="2">
        <v>105.9</v>
      </c>
      <c r="E12" s="2">
        <v>128.4</v>
      </c>
    </row>
    <row r="13" spans="1:5" x14ac:dyDescent="0.25">
      <c r="A13" t="s">
        <v>8</v>
      </c>
      <c r="B13" s="2">
        <v>108.29925958669467</v>
      </c>
      <c r="C13" s="2">
        <v>132.9</v>
      </c>
      <c r="D13" s="2">
        <v>125.9</v>
      </c>
      <c r="E13" s="2">
        <v>154</v>
      </c>
    </row>
    <row r="14" spans="1:5" x14ac:dyDescent="0.25">
      <c r="A14" t="s">
        <v>9</v>
      </c>
      <c r="B14" s="2">
        <v>134.5698459227423</v>
      </c>
      <c r="C14" s="2">
        <v>145.30000000000001</v>
      </c>
      <c r="D14" s="2">
        <v>134.9</v>
      </c>
      <c r="E14" s="2">
        <v>149.4</v>
      </c>
    </row>
    <row r="15" spans="1:5" x14ac:dyDescent="0.25">
      <c r="A15" t="s">
        <v>10</v>
      </c>
      <c r="B15" s="2">
        <v>117.52420324267599</v>
      </c>
      <c r="C15" s="2">
        <v>133.19999999999999</v>
      </c>
      <c r="D15" s="2">
        <v>135.9</v>
      </c>
      <c r="E15" s="2">
        <v>159.80000000000001</v>
      </c>
    </row>
    <row r="16" spans="1:5" x14ac:dyDescent="0.25">
      <c r="A16" t="s">
        <v>11</v>
      </c>
      <c r="B16" s="2">
        <v>124.22917485757711</v>
      </c>
      <c r="C16" s="2">
        <v>155.1</v>
      </c>
      <c r="D16" s="2">
        <v>142.6</v>
      </c>
      <c r="E16" s="2">
        <v>164.6</v>
      </c>
    </row>
    <row r="17" spans="1:23" x14ac:dyDescent="0.25">
      <c r="A17" t="s">
        <v>23</v>
      </c>
      <c r="B17">
        <v>191</v>
      </c>
      <c r="C17">
        <v>196</v>
      </c>
      <c r="D17">
        <v>223</v>
      </c>
      <c r="E17">
        <v>234</v>
      </c>
    </row>
    <row r="19" spans="1:23" x14ac:dyDescent="0.25">
      <c r="A19" t="s">
        <v>21</v>
      </c>
      <c r="F19" s="3"/>
      <c r="J19" s="3"/>
      <c r="N19" s="3"/>
      <c r="R19" s="3"/>
      <c r="V19" s="3"/>
      <c r="W19" s="2"/>
    </row>
    <row r="20" spans="1:23" x14ac:dyDescent="0.25">
      <c r="A20" t="s">
        <v>16</v>
      </c>
      <c r="B20" s="2">
        <v>56.761042120815006</v>
      </c>
      <c r="C20" s="2">
        <v>69.756185384040421</v>
      </c>
      <c r="D20" s="2">
        <v>58.272727272727266</v>
      </c>
      <c r="E20" s="2">
        <v>66.2799148248031</v>
      </c>
    </row>
    <row r="21" spans="1:23" x14ac:dyDescent="0.25">
      <c r="A21" t="s">
        <v>7</v>
      </c>
      <c r="B21" s="2">
        <v>60.844975119318725</v>
      </c>
      <c r="C21" s="2">
        <v>59.800615307092443</v>
      </c>
      <c r="D21" s="2">
        <v>48.136363636363633</v>
      </c>
      <c r="E21" s="2">
        <v>56.233061582524272</v>
      </c>
    </row>
    <row r="22" spans="1:23" x14ac:dyDescent="0.25">
      <c r="A22" t="s">
        <v>8</v>
      </c>
      <c r="B22" s="2">
        <v>49.226936175770305</v>
      </c>
      <c r="C22" s="2">
        <v>70.404788369482077</v>
      </c>
      <c r="D22" s="2">
        <v>57.227272727272727</v>
      </c>
      <c r="E22" s="2">
        <v>66.906386796813393</v>
      </c>
    </row>
    <row r="23" spans="1:23" x14ac:dyDescent="0.25">
      <c r="A23" t="s">
        <v>9</v>
      </c>
      <c r="B23" s="2">
        <v>61.168111783064681</v>
      </c>
      <c r="C23" s="2">
        <v>75.793805273137878</v>
      </c>
      <c r="D23" s="2">
        <v>61.318181818181813</v>
      </c>
      <c r="E23" s="2">
        <v>67.900000000000006</v>
      </c>
    </row>
    <row r="24" spans="1:23" x14ac:dyDescent="0.25">
      <c r="A24" t="s">
        <v>10</v>
      </c>
      <c r="B24" s="2">
        <v>53.420092383034536</v>
      </c>
      <c r="C24" s="2">
        <v>67.894917790682698</v>
      </c>
      <c r="D24" s="2">
        <v>61.772727272727273</v>
      </c>
      <c r="E24" s="2">
        <v>69.785714929949066</v>
      </c>
    </row>
    <row r="25" spans="1:23" x14ac:dyDescent="0.25">
      <c r="A25" t="s">
        <v>11</v>
      </c>
      <c r="B25" s="2">
        <v>56.467806753444137</v>
      </c>
      <c r="C25" s="2">
        <v>79.369596507689451</v>
      </c>
      <c r="D25" s="2">
        <v>64.818181818181813</v>
      </c>
      <c r="E25" s="2">
        <v>71.442308910174717</v>
      </c>
    </row>
    <row r="26" spans="1:23" x14ac:dyDescent="0.25">
      <c r="A26" t="s">
        <v>23</v>
      </c>
      <c r="B26" s="2">
        <f>+B17/2.2</f>
        <v>86.818181818181813</v>
      </c>
      <c r="C26" s="2">
        <f>+C17/2.2</f>
        <v>89.090909090909079</v>
      </c>
      <c r="D26" s="2">
        <f>+D17/2.2</f>
        <v>101.36363636363636</v>
      </c>
      <c r="E26" s="2">
        <f>+E17/2.2</f>
        <v>106.36363636363636</v>
      </c>
    </row>
    <row r="27" spans="1:23" x14ac:dyDescent="0.25">
      <c r="B27" s="7">
        <f>+(B23-B22)/B23</f>
        <v>0.19521896719068696</v>
      </c>
      <c r="C27" s="7">
        <f>+(C25-C21)/C25</f>
        <v>0.24655513019649955</v>
      </c>
      <c r="D27" s="7">
        <f>+(D25-D21)/D25</f>
        <v>0.25736325385694248</v>
      </c>
      <c r="E27" s="7">
        <f>+(E25-E21)/E25</f>
        <v>0.21288851885754723</v>
      </c>
      <c r="F27" s="3"/>
      <c r="J27" s="3"/>
      <c r="N27" s="3"/>
      <c r="R27" s="3"/>
      <c r="V27" s="3"/>
    </row>
    <row r="29" spans="1:23" x14ac:dyDescent="0.25">
      <c r="A29" t="s">
        <v>25</v>
      </c>
      <c r="E29" t="s">
        <v>29</v>
      </c>
      <c r="F29" t="s">
        <v>30</v>
      </c>
    </row>
    <row r="30" spans="1:23" x14ac:dyDescent="0.25">
      <c r="A30" t="s">
        <v>16</v>
      </c>
      <c r="E30" s="7">
        <f>((E2-B2)/B2)</f>
        <v>0.97637795275590578</v>
      </c>
      <c r="F30" s="7">
        <f>((E2-C2)/C2)</f>
        <v>0.1728971962616824</v>
      </c>
    </row>
    <row r="31" spans="1:23" x14ac:dyDescent="0.25">
      <c r="A31" t="s">
        <v>7</v>
      </c>
      <c r="E31" s="7">
        <f t="shared" ref="E31:E36" si="1">((E3-B3)/B3)</f>
        <v>0.87022900763358779</v>
      </c>
      <c r="F31" s="7">
        <f t="shared" ref="F31:F36" si="2">((E3-C3)/C3)</f>
        <v>0.23425692695214098</v>
      </c>
    </row>
    <row r="32" spans="1:23" x14ac:dyDescent="0.25">
      <c r="A32" t="s">
        <v>8</v>
      </c>
      <c r="E32" s="7">
        <f t="shared" si="1"/>
        <v>0.94117647058823528</v>
      </c>
      <c r="F32" s="7">
        <f t="shared" si="2"/>
        <v>0.1335337054529841</v>
      </c>
    </row>
    <row r="33" spans="1:12" x14ac:dyDescent="0.25">
      <c r="A33" t="s">
        <v>9</v>
      </c>
      <c r="E33" s="7">
        <f t="shared" si="1"/>
        <v>0.90697674418604657</v>
      </c>
      <c r="F33" s="7">
        <f t="shared" si="2"/>
        <v>7.9894644424934158E-2</v>
      </c>
    </row>
    <row r="34" spans="1:12" x14ac:dyDescent="0.25">
      <c r="A34" t="s">
        <v>10</v>
      </c>
      <c r="E34" s="7">
        <f t="shared" si="1"/>
        <v>1.1475409836065575</v>
      </c>
      <c r="F34" s="7">
        <f t="shared" si="2"/>
        <v>0.26692456479690518</v>
      </c>
    </row>
    <row r="35" spans="1:12" x14ac:dyDescent="0.25">
      <c r="A35" t="s">
        <v>11</v>
      </c>
      <c r="E35" s="7">
        <f t="shared" si="1"/>
        <v>0.97196261682243013</v>
      </c>
      <c r="F35" s="7">
        <f t="shared" si="2"/>
        <v>0.14736269711799896</v>
      </c>
    </row>
    <row r="36" spans="1:12" x14ac:dyDescent="0.25">
      <c r="A36" t="s">
        <v>23</v>
      </c>
      <c r="E36" s="7">
        <f t="shared" si="1"/>
        <v>0.61029411764705876</v>
      </c>
      <c r="F36" s="7">
        <f t="shared" si="2"/>
        <v>0.28823529411764698</v>
      </c>
    </row>
    <row r="39" spans="1:12" x14ac:dyDescent="0.25">
      <c r="A39" t="s">
        <v>25</v>
      </c>
      <c r="E39" t="s">
        <v>29</v>
      </c>
      <c r="F39" t="s">
        <v>30</v>
      </c>
    </row>
    <row r="40" spans="1:12" x14ac:dyDescent="0.25">
      <c r="A40" t="s">
        <v>16</v>
      </c>
      <c r="E40" s="7">
        <f>((E20-B20)/B20)</f>
        <v>0.16770080936370618</v>
      </c>
      <c r="F40" s="7">
        <f>((E20-C20)/C20)</f>
        <v>-4.9834585135337117E-2</v>
      </c>
    </row>
    <row r="41" spans="1:12" x14ac:dyDescent="0.25">
      <c r="A41" t="s">
        <v>7</v>
      </c>
      <c r="E41" s="7">
        <f t="shared" ref="E41:E46" si="3">((E21-B21)/B21)</f>
        <v>-7.5797771759300747E-2</v>
      </c>
      <c r="F41" s="7">
        <f t="shared" ref="F41:F46" si="4">((E21-C21)/C21)</f>
        <v>-5.9657475199006084E-2</v>
      </c>
    </row>
    <row r="42" spans="1:12" x14ac:dyDescent="0.25">
      <c r="A42" t="s">
        <v>8</v>
      </c>
      <c r="E42" s="7">
        <f t="shared" si="3"/>
        <v>0.3591418031363281</v>
      </c>
      <c r="F42" s="7">
        <f t="shared" si="4"/>
        <v>-4.9689824423719366E-2</v>
      </c>
    </row>
    <row r="43" spans="1:12" x14ac:dyDescent="0.25">
      <c r="A43" t="s">
        <v>9</v>
      </c>
      <c r="E43" s="7">
        <f t="shared" si="3"/>
        <v>0.11005551782945749</v>
      </c>
      <c r="F43" s="7">
        <f t="shared" si="4"/>
        <v>-0.10414842274630483</v>
      </c>
    </row>
    <row r="44" spans="1:12" x14ac:dyDescent="0.25">
      <c r="A44" t="s">
        <v>10</v>
      </c>
      <c r="E44" s="7">
        <f t="shared" si="3"/>
        <v>0.30635706186296335</v>
      </c>
      <c r="F44" s="7">
        <f t="shared" si="4"/>
        <v>2.7848875892237175E-2</v>
      </c>
      <c r="J44">
        <v>210</v>
      </c>
      <c r="K44">
        <v>240</v>
      </c>
      <c r="L44" t="s">
        <v>28</v>
      </c>
    </row>
    <row r="45" spans="1:12" x14ac:dyDescent="0.25">
      <c r="A45" t="s">
        <v>11</v>
      </c>
      <c r="E45" s="7">
        <f t="shared" si="3"/>
        <v>0.2651865375631442</v>
      </c>
      <c r="F45" s="7">
        <f t="shared" si="4"/>
        <v>-9.9878139064833546E-2</v>
      </c>
      <c r="J45">
        <f>+J44/2.2</f>
        <v>95.454545454545453</v>
      </c>
      <c r="K45">
        <f>+K44/2.2</f>
        <v>109.09090909090908</v>
      </c>
    </row>
    <row r="46" spans="1:12" x14ac:dyDescent="0.25">
      <c r="A46" t="s">
        <v>23</v>
      </c>
      <c r="E46" s="7">
        <f t="shared" si="3"/>
        <v>0.22513089005235604</v>
      </c>
      <c r="F46" s="7">
        <f t="shared" si="4"/>
        <v>0.19387755102040827</v>
      </c>
      <c r="H46">
        <f>0.615*365</f>
        <v>224.47499999999999</v>
      </c>
      <c r="I46" t="s">
        <v>27</v>
      </c>
      <c r="J46">
        <v>56</v>
      </c>
      <c r="K46">
        <v>66</v>
      </c>
    </row>
    <row r="47" spans="1:12" x14ac:dyDescent="0.25">
      <c r="H47">
        <f>0.279*365</f>
        <v>101.83500000000001</v>
      </c>
      <c r="J47">
        <f>+J45/J46</f>
        <v>1.7045454545454546</v>
      </c>
      <c r="K47">
        <f>+K45/K46</f>
        <v>1.6528925619834709</v>
      </c>
    </row>
    <row r="48" spans="1:12" x14ac:dyDescent="0.25">
      <c r="A48" t="s">
        <v>26</v>
      </c>
    </row>
    <row r="49" spans="1:5" x14ac:dyDescent="0.25">
      <c r="A49" t="s">
        <v>16</v>
      </c>
      <c r="E49" s="7">
        <f>((E20-C20)/B20)</f>
        <v>-6.1243952354471089E-2</v>
      </c>
    </row>
    <row r="50" spans="1:5" x14ac:dyDescent="0.25">
      <c r="A50" t="s">
        <v>7</v>
      </c>
      <c r="E50" s="7">
        <f t="shared" ref="E50:E55" si="5">((E21-C21)/B21)</f>
        <v>-5.8633497960548044E-2</v>
      </c>
    </row>
    <row r="51" spans="1:5" x14ac:dyDescent="0.25">
      <c r="A51" t="s">
        <v>8</v>
      </c>
      <c r="E51" s="7">
        <f t="shared" si="5"/>
        <v>-7.1066815130993485E-2</v>
      </c>
    </row>
    <row r="52" spans="1:5" x14ac:dyDescent="0.25">
      <c r="A52" t="s">
        <v>9</v>
      </c>
      <c r="E52" s="7">
        <f t="shared" si="5"/>
        <v>-0.1290509882197049</v>
      </c>
    </row>
    <row r="53" spans="1:5" x14ac:dyDescent="0.25">
      <c r="A53" t="s">
        <v>10</v>
      </c>
      <c r="E53" s="7">
        <f t="shared" si="5"/>
        <v>3.5394868389760754E-2</v>
      </c>
    </row>
    <row r="54" spans="1:5" x14ac:dyDescent="0.25">
      <c r="A54" t="s">
        <v>11</v>
      </c>
      <c r="E54" s="7">
        <f t="shared" si="5"/>
        <v>-0.14038596597398792</v>
      </c>
    </row>
    <row r="55" spans="1:5" x14ac:dyDescent="0.25">
      <c r="A55" t="s">
        <v>23</v>
      </c>
      <c r="E55" s="7">
        <f t="shared" si="5"/>
        <v>0.19895287958115193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0"/>
  <sheetViews>
    <sheetView workbookViewId="0">
      <selection activeCell="C10" sqref="C10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 s="2">
        <v>4.0999999999999996</v>
      </c>
      <c r="C2" s="2">
        <v>5.14</v>
      </c>
      <c r="D2">
        <v>7.2</v>
      </c>
      <c r="E2">
        <v>6.5</v>
      </c>
    </row>
    <row r="3" spans="1:5" x14ac:dyDescent="0.25">
      <c r="A3" t="s">
        <v>7</v>
      </c>
      <c r="B3" s="2">
        <v>1.9</v>
      </c>
      <c r="C3">
        <v>1.75</v>
      </c>
      <c r="D3">
        <v>2.5</v>
      </c>
      <c r="E3">
        <v>1.4</v>
      </c>
    </row>
    <row r="4" spans="1:5" x14ac:dyDescent="0.25">
      <c r="A4" t="s">
        <v>8</v>
      </c>
      <c r="B4" s="2">
        <v>2.5</v>
      </c>
      <c r="C4">
        <v>3.2</v>
      </c>
      <c r="D4">
        <v>3.9</v>
      </c>
      <c r="E4">
        <v>3.9</v>
      </c>
    </row>
    <row r="5" spans="1:5" x14ac:dyDescent="0.25">
      <c r="A5" t="s">
        <v>9</v>
      </c>
      <c r="B5" s="2">
        <v>3.1</v>
      </c>
      <c r="C5">
        <v>4.0199999999999996</v>
      </c>
      <c r="D5">
        <v>5.7</v>
      </c>
      <c r="E5">
        <v>5.0999999999999996</v>
      </c>
    </row>
    <row r="6" spans="1:5" x14ac:dyDescent="0.25">
      <c r="A6" t="s">
        <v>10</v>
      </c>
      <c r="B6" s="2">
        <v>6.4</v>
      </c>
      <c r="C6">
        <v>7.35</v>
      </c>
      <c r="D6">
        <v>11.2</v>
      </c>
      <c r="E6">
        <v>10.4</v>
      </c>
    </row>
    <row r="7" spans="1:5" x14ac:dyDescent="0.25">
      <c r="A7" t="s">
        <v>11</v>
      </c>
      <c r="B7" s="2">
        <v>7.5</v>
      </c>
      <c r="C7">
        <v>11.32</v>
      </c>
      <c r="D7">
        <v>16.600000000000001</v>
      </c>
      <c r="E7">
        <v>15.3</v>
      </c>
    </row>
    <row r="8" spans="1:5" x14ac:dyDescent="0.25">
      <c r="A8" t="s">
        <v>22</v>
      </c>
      <c r="B8">
        <v>17.600000000000001</v>
      </c>
      <c r="C8">
        <v>7.1</v>
      </c>
      <c r="D8">
        <v>8.1</v>
      </c>
      <c r="E8">
        <v>6.2</v>
      </c>
    </row>
    <row r="9" spans="1:5" x14ac:dyDescent="0.25">
      <c r="A9" s="1" t="s">
        <v>18</v>
      </c>
    </row>
    <row r="10" spans="1:5" x14ac:dyDescent="0.25">
      <c r="A10" t="s">
        <v>16</v>
      </c>
      <c r="B10" s="2">
        <v>40.299999999999997</v>
      </c>
      <c r="C10" s="2">
        <v>32.268280701607175</v>
      </c>
      <c r="D10" s="2">
        <v>43.7</v>
      </c>
      <c r="E10" s="2">
        <v>29</v>
      </c>
    </row>
    <row r="11" spans="1:5" x14ac:dyDescent="0.25">
      <c r="A11" t="s">
        <v>7</v>
      </c>
      <c r="B11">
        <v>19.399999999999999</v>
      </c>
      <c r="C11" s="2">
        <v>10.1</v>
      </c>
      <c r="D11" s="2">
        <v>13.3</v>
      </c>
      <c r="E11" s="2">
        <v>7.3</v>
      </c>
    </row>
    <row r="12" spans="1:5" x14ac:dyDescent="0.25">
      <c r="A12" t="s">
        <v>8</v>
      </c>
      <c r="B12">
        <v>19.899999999999999</v>
      </c>
      <c r="C12" s="2">
        <v>18.3</v>
      </c>
      <c r="D12" s="2">
        <v>23.1</v>
      </c>
      <c r="E12" s="2">
        <v>22.8</v>
      </c>
    </row>
    <row r="13" spans="1:5" x14ac:dyDescent="0.25">
      <c r="A13" t="s">
        <v>9</v>
      </c>
      <c r="B13">
        <v>32.299999999999997</v>
      </c>
      <c r="C13" s="2">
        <v>25.6</v>
      </c>
      <c r="D13" s="2">
        <v>35.4</v>
      </c>
      <c r="E13" s="2">
        <v>31</v>
      </c>
    </row>
    <row r="14" spans="1:5" x14ac:dyDescent="0.25">
      <c r="A14" t="s">
        <v>10</v>
      </c>
      <c r="B14">
        <v>61.7</v>
      </c>
      <c r="C14" s="2">
        <v>47.4</v>
      </c>
      <c r="D14" s="2">
        <v>69.5</v>
      </c>
      <c r="E14" s="2">
        <v>63.5</v>
      </c>
    </row>
    <row r="15" spans="1:5" x14ac:dyDescent="0.25">
      <c r="A15" t="s">
        <v>11</v>
      </c>
      <c r="B15">
        <v>87.1</v>
      </c>
      <c r="C15" s="2">
        <v>95.5</v>
      </c>
      <c r="D15" s="2">
        <v>128.69999999999999</v>
      </c>
      <c r="E15" s="2">
        <v>119.4</v>
      </c>
    </row>
    <row r="16" spans="1:5" x14ac:dyDescent="0.25">
      <c r="A16" t="s">
        <v>22</v>
      </c>
      <c r="B16">
        <v>247</v>
      </c>
      <c r="C16">
        <v>81.7</v>
      </c>
      <c r="D16">
        <v>86.1</v>
      </c>
      <c r="E16">
        <v>66.2</v>
      </c>
    </row>
    <row r="19" spans="6:26" x14ac:dyDescent="0.25">
      <c r="F19" s="3"/>
      <c r="J19" s="3"/>
      <c r="N19" s="3"/>
      <c r="R19" s="3"/>
      <c r="V19" s="3"/>
      <c r="W19" s="2"/>
      <c r="Z19" s="3"/>
    </row>
    <row r="20" spans="6:26" x14ac:dyDescent="0.25">
      <c r="F20" s="3"/>
      <c r="J20" s="3"/>
      <c r="N20" s="3"/>
      <c r="R20" s="3"/>
      <c r="V20" s="3"/>
      <c r="Z20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0"/>
  <sheetViews>
    <sheetView workbookViewId="0">
      <selection activeCell="B12" sqref="B12"/>
    </sheetView>
  </sheetViews>
  <sheetFormatPr defaultColWidth="11" defaultRowHeight="15.75" x14ac:dyDescent="0.25"/>
  <cols>
    <col min="1" max="1" width="11.875" bestFit="1" customWidth="1"/>
  </cols>
  <sheetData>
    <row r="1" spans="1:5" x14ac:dyDescent="0.2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25">
      <c r="A2" t="s">
        <v>16</v>
      </c>
      <c r="B2" s="2">
        <v>33.200000000000003</v>
      </c>
      <c r="C2" s="2">
        <v>29.13</v>
      </c>
      <c r="D2">
        <v>31.8</v>
      </c>
      <c r="E2">
        <v>26.4</v>
      </c>
    </row>
    <row r="3" spans="1:5" x14ac:dyDescent="0.25">
      <c r="A3" t="s">
        <v>7</v>
      </c>
      <c r="B3" s="2">
        <v>30.9</v>
      </c>
      <c r="C3">
        <v>25.09</v>
      </c>
      <c r="D3">
        <v>25.5</v>
      </c>
      <c r="E3">
        <v>25.2</v>
      </c>
    </row>
    <row r="4" spans="1:5" x14ac:dyDescent="0.25">
      <c r="A4" t="s">
        <v>8</v>
      </c>
      <c r="B4" s="2">
        <v>32.9</v>
      </c>
      <c r="C4">
        <v>28.92</v>
      </c>
      <c r="D4">
        <v>34.5</v>
      </c>
      <c r="E4">
        <v>29.7</v>
      </c>
    </row>
    <row r="5" spans="1:5" x14ac:dyDescent="0.25">
      <c r="A5" t="s">
        <v>9</v>
      </c>
      <c r="B5" s="2">
        <v>36.299999999999997</v>
      </c>
      <c r="C5">
        <v>30.48</v>
      </c>
      <c r="D5">
        <v>34</v>
      </c>
      <c r="E5">
        <v>28.8</v>
      </c>
    </row>
    <row r="6" spans="1:5" x14ac:dyDescent="0.25">
      <c r="A6" t="s">
        <v>10</v>
      </c>
      <c r="B6" s="2">
        <v>30.8</v>
      </c>
      <c r="C6">
        <v>30.44</v>
      </c>
      <c r="D6">
        <v>32.1</v>
      </c>
      <c r="E6">
        <v>27.3</v>
      </c>
    </row>
    <row r="7" spans="1:5" x14ac:dyDescent="0.25">
      <c r="A7" t="s">
        <v>11</v>
      </c>
      <c r="B7" s="2">
        <v>37.299999999999997</v>
      </c>
      <c r="C7">
        <v>31.46</v>
      </c>
      <c r="D7">
        <v>29.1</v>
      </c>
      <c r="E7">
        <v>26.2</v>
      </c>
    </row>
    <row r="8" spans="1:5" x14ac:dyDescent="0.25">
      <c r="A8" t="s">
        <v>22</v>
      </c>
      <c r="B8">
        <v>16.100000000000001</v>
      </c>
      <c r="C8">
        <v>18.8</v>
      </c>
      <c r="D8">
        <v>24</v>
      </c>
      <c r="E8">
        <v>25.6</v>
      </c>
    </row>
    <row r="10" spans="1:5" x14ac:dyDescent="0.25">
      <c r="A10" s="1" t="s">
        <v>18</v>
      </c>
    </row>
    <row r="11" spans="1:5" x14ac:dyDescent="0.25">
      <c r="A11" t="s">
        <v>16</v>
      </c>
      <c r="B11">
        <v>326.39999999999998</v>
      </c>
      <c r="C11" s="2">
        <v>182.87451689451694</v>
      </c>
      <c r="D11" s="2">
        <v>193.2</v>
      </c>
      <c r="E11" s="2">
        <v>158.5</v>
      </c>
    </row>
    <row r="12" spans="1:5" x14ac:dyDescent="0.25">
      <c r="A12" t="s">
        <v>7</v>
      </c>
      <c r="B12">
        <v>315.7</v>
      </c>
      <c r="C12" s="2">
        <v>144.1</v>
      </c>
      <c r="D12" s="2">
        <v>135.69999999999999</v>
      </c>
      <c r="E12" s="2">
        <v>132</v>
      </c>
    </row>
    <row r="13" spans="1:5" x14ac:dyDescent="0.25">
      <c r="A13" t="s">
        <v>8</v>
      </c>
      <c r="B13">
        <v>262</v>
      </c>
      <c r="C13" s="2">
        <v>165</v>
      </c>
      <c r="D13" s="2">
        <v>204</v>
      </c>
      <c r="E13" s="2">
        <v>173.3</v>
      </c>
    </row>
    <row r="14" spans="1:5" x14ac:dyDescent="0.25">
      <c r="A14" t="s">
        <v>9</v>
      </c>
      <c r="B14">
        <v>378.7</v>
      </c>
      <c r="C14" s="2">
        <v>194.4</v>
      </c>
      <c r="D14" s="2">
        <v>211.3</v>
      </c>
      <c r="E14" s="2">
        <v>175</v>
      </c>
    </row>
    <row r="15" spans="1:5" x14ac:dyDescent="0.25">
      <c r="A15" t="s">
        <v>10</v>
      </c>
      <c r="B15">
        <v>296.7</v>
      </c>
      <c r="C15" s="2">
        <v>196.1</v>
      </c>
      <c r="D15" s="2">
        <v>199.2</v>
      </c>
      <c r="E15" s="2">
        <v>166.6</v>
      </c>
    </row>
    <row r="16" spans="1:5" x14ac:dyDescent="0.25">
      <c r="A16" t="s">
        <v>11</v>
      </c>
      <c r="B16">
        <v>433.1</v>
      </c>
      <c r="C16" s="2">
        <v>265.3</v>
      </c>
      <c r="D16" s="2">
        <v>225.5</v>
      </c>
      <c r="E16" s="2">
        <v>204.4</v>
      </c>
    </row>
    <row r="17" spans="1:26" x14ac:dyDescent="0.25">
      <c r="A17" t="s">
        <v>22</v>
      </c>
      <c r="B17" s="6">
        <v>227</v>
      </c>
      <c r="C17" s="6">
        <v>213</v>
      </c>
      <c r="D17" s="6">
        <v>254</v>
      </c>
      <c r="E17" s="6">
        <v>274</v>
      </c>
    </row>
    <row r="20" spans="1:26" x14ac:dyDescent="0.25">
      <c r="F20" s="3"/>
      <c r="J20" s="3"/>
      <c r="N20" s="3"/>
      <c r="R20" s="3"/>
      <c r="V20" s="3"/>
      <c r="W20" s="2"/>
      <c r="Z20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9:F46"/>
  <sheetViews>
    <sheetView topLeftCell="A17" workbookViewId="0">
      <selection activeCell="F41" sqref="F41:F46"/>
    </sheetView>
  </sheetViews>
  <sheetFormatPr defaultRowHeight="15.75" x14ac:dyDescent="0.25"/>
  <sheetData>
    <row r="19" spans="1:5" x14ac:dyDescent="0.25">
      <c r="A19" t="s">
        <v>20</v>
      </c>
      <c r="B19">
        <v>1990</v>
      </c>
      <c r="C19">
        <v>2004</v>
      </c>
      <c r="D19">
        <v>2013</v>
      </c>
      <c r="E19">
        <v>2017</v>
      </c>
    </row>
    <row r="20" spans="1:5" x14ac:dyDescent="0.25">
      <c r="A20" t="s">
        <v>16</v>
      </c>
      <c r="B20" s="2">
        <v>446.9373395339764</v>
      </c>
      <c r="C20" s="2">
        <v>325.9634831029926</v>
      </c>
      <c r="D20" s="2">
        <v>276.13636363636363</v>
      </c>
      <c r="E20" s="2">
        <v>264.06340567650636</v>
      </c>
    </row>
    <row r="21" spans="1:5" x14ac:dyDescent="0.25">
      <c r="A21" t="s">
        <v>7</v>
      </c>
      <c r="B21" s="2">
        <v>464.46545892609714</v>
      </c>
      <c r="C21" s="2">
        <v>301.26254562766974</v>
      </c>
      <c r="D21" s="2">
        <v>241.81818181818178</v>
      </c>
      <c r="E21" s="2">
        <v>229.52270033683385</v>
      </c>
    </row>
    <row r="22" spans="1:5" x14ac:dyDescent="0.25">
      <c r="A22" t="s">
        <v>8</v>
      </c>
      <c r="B22" s="2">
        <v>361.962765998311</v>
      </c>
      <c r="C22" s="2">
        <v>302.29621455337951</v>
      </c>
      <c r="D22" s="2">
        <v>268.77272727272725</v>
      </c>
      <c r="E22" s="2">
        <v>253.43328332126293</v>
      </c>
    </row>
    <row r="23" spans="1:5" x14ac:dyDescent="0.25">
      <c r="A23" t="s">
        <v>9</v>
      </c>
      <c r="B23" s="2">
        <v>474.17140917104405</v>
      </c>
      <c r="C23" s="2">
        <v>332.72083087417855</v>
      </c>
      <c r="D23" s="2">
        <v>282.54545454545456</v>
      </c>
      <c r="E23" s="2">
        <v>275.86691622093963</v>
      </c>
    </row>
    <row r="24" spans="1:5" x14ac:dyDescent="0.25">
      <c r="A24" t="s">
        <v>10</v>
      </c>
      <c r="B24" s="2">
        <v>437.86960969700442</v>
      </c>
      <c r="C24" s="2">
        <v>328.31198157970351</v>
      </c>
      <c r="D24" s="2">
        <v>282.13636363636363</v>
      </c>
      <c r="E24" s="2">
        <v>266.35769057232466</v>
      </c>
    </row>
    <row r="25" spans="1:5" x14ac:dyDescent="0.25">
      <c r="A25" t="s">
        <v>11</v>
      </c>
      <c r="B25" s="2">
        <v>527.73651171443123</v>
      </c>
      <c r="C25" s="2">
        <v>431.59106311957288</v>
      </c>
      <c r="D25" s="2">
        <v>352.27272727272725</v>
      </c>
      <c r="E25" s="2">
        <v>338.58914175438258</v>
      </c>
    </row>
    <row r="26" spans="1:5" x14ac:dyDescent="0.25">
      <c r="A26" t="s">
        <v>22</v>
      </c>
      <c r="B26" s="2">
        <v>638.09090909090901</v>
      </c>
      <c r="C26" s="2">
        <v>524.27272727272725</v>
      </c>
      <c r="D26" s="2">
        <v>481.81818181818176</v>
      </c>
      <c r="E26" s="2">
        <v>485.72727272727263</v>
      </c>
    </row>
    <row r="30" spans="1:5" x14ac:dyDescent="0.25">
      <c r="C30">
        <f>+C20*2.2/365</f>
        <v>1.9647114050043391</v>
      </c>
      <c r="E30">
        <f>+E20*2.2/365</f>
        <v>1.5916150479131892</v>
      </c>
    </row>
    <row r="39" spans="1:6" x14ac:dyDescent="0.25">
      <c r="A39" t="s">
        <v>25</v>
      </c>
    </row>
    <row r="40" spans="1:6" x14ac:dyDescent="0.25">
      <c r="A40" t="s">
        <v>16</v>
      </c>
      <c r="E40" s="7">
        <f>((E20-B20)/B20)</f>
        <v>-0.40917130362872234</v>
      </c>
      <c r="F40" s="7">
        <f>((E20-C20)/C20)</f>
        <v>-0.18989880963729935</v>
      </c>
    </row>
    <row r="41" spans="1:6" x14ac:dyDescent="0.25">
      <c r="A41" t="s">
        <v>7</v>
      </c>
      <c r="E41" s="7">
        <f t="shared" ref="E41:E46" si="0">((E21-B21)/B21)</f>
        <v>-0.50583472694068721</v>
      </c>
      <c r="F41" s="7">
        <f t="shared" ref="F41:F46" si="1">((E21-C21)/C21)</f>
        <v>-0.23813064827348016</v>
      </c>
    </row>
    <row r="42" spans="1:6" x14ac:dyDescent="0.25">
      <c r="A42" t="s">
        <v>8</v>
      </c>
      <c r="E42" s="7">
        <f t="shared" si="0"/>
        <v>-0.29983604080855791</v>
      </c>
      <c r="F42" s="7">
        <f t="shared" si="1"/>
        <v>-0.16163924283440986</v>
      </c>
    </row>
    <row r="43" spans="1:6" x14ac:dyDescent="0.25">
      <c r="A43" t="s">
        <v>9</v>
      </c>
      <c r="E43" s="7">
        <f t="shared" si="0"/>
        <v>-0.41821267397117912</v>
      </c>
      <c r="F43" s="7">
        <f t="shared" si="1"/>
        <v>-0.17087572937306936</v>
      </c>
    </row>
    <row r="44" spans="1:6" x14ac:dyDescent="0.25">
      <c r="A44" t="s">
        <v>10</v>
      </c>
      <c r="E44" s="7">
        <f t="shared" si="0"/>
        <v>-0.39169632997220799</v>
      </c>
      <c r="F44" s="7">
        <f t="shared" si="1"/>
        <v>-0.1887055437613944</v>
      </c>
    </row>
    <row r="45" spans="1:6" x14ac:dyDescent="0.25">
      <c r="A45" t="s">
        <v>11</v>
      </c>
      <c r="E45" s="7">
        <f t="shared" si="0"/>
        <v>-0.3584125141267468</v>
      </c>
      <c r="F45" s="7">
        <f t="shared" si="1"/>
        <v>-0.21548620745982405</v>
      </c>
    </row>
    <row r="46" spans="1:6" x14ac:dyDescent="0.25">
      <c r="A46" t="s">
        <v>23</v>
      </c>
      <c r="E46" s="7">
        <f t="shared" si="0"/>
        <v>-0.23878045305599094</v>
      </c>
      <c r="F46" s="7">
        <f t="shared" si="1"/>
        <v>-7.3521761747875988E-2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Borough</vt:lpstr>
      <vt:lpstr>Paper</vt:lpstr>
      <vt:lpstr>Plastics</vt:lpstr>
      <vt:lpstr>Glass</vt:lpstr>
      <vt:lpstr>Metal</vt:lpstr>
      <vt:lpstr>Food</vt:lpstr>
      <vt:lpstr>Yard</vt:lpstr>
      <vt:lpstr>Other</vt:lpstr>
      <vt:lpstr>disp per capita</vt:lpstr>
      <vt:lpstr>Borough!Print_Area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Tonjes</cp:lastModifiedBy>
  <cp:lastPrinted>2023-07-17T15:11:09Z</cp:lastPrinted>
  <dcterms:created xsi:type="dcterms:W3CDTF">2021-04-21T18:24:07Z</dcterms:created>
  <dcterms:modified xsi:type="dcterms:W3CDTF">2024-06-26T09:17:31Z</dcterms:modified>
</cp:coreProperties>
</file>